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avaro\Desktop\PORTAL_TRANSPARÊNCIA\"/>
    </mc:Choice>
  </mc:AlternateContent>
  <xr:revisionPtr revIDLastSave="0" documentId="12_ncr:500000_{9B55DAFD-AF72-4463-A865-2279C2F82715}" xr6:coauthVersionLast="31" xr6:coauthVersionMax="31" xr10:uidLastSave="{00000000-0000-0000-0000-000000000000}"/>
  <bookViews>
    <workbookView xWindow="0" yWindow="0" windowWidth="20490" windowHeight="7680" tabRatio="923" firstSheet="1" activeTab="3" xr2:uid="{00000000-000D-0000-FFFF-FFFF00000000}"/>
  </bookViews>
  <sheets>
    <sheet name="Bal 2017" sheetId="11" state="hidden" r:id="rId1"/>
    <sheet name="ATIVO" sheetId="1" r:id="rId2"/>
    <sheet name="PASSIVO" sheetId="2" r:id="rId3"/>
    <sheet name="DRE" sheetId="3" r:id="rId4"/>
  </sheets>
  <externalReferences>
    <externalReference r:id="rId5"/>
  </externalReferences>
  <calcPr calcId="162913"/>
  <fileRecoveryPr autoRecover="0"/>
</workbook>
</file>

<file path=xl/calcChain.xml><?xml version="1.0" encoding="utf-8"?>
<calcChain xmlns="http://schemas.openxmlformats.org/spreadsheetml/2006/main">
  <c r="F61" i="11" l="1"/>
  <c r="H14" i="2" l="1"/>
  <c r="F21" i="11" l="1"/>
  <c r="I257" i="11" l="1"/>
  <c r="I77" i="11"/>
  <c r="I64" i="11"/>
  <c r="D23" i="1" l="1"/>
  <c r="F20" i="3" l="1"/>
  <c r="F12" i="3"/>
  <c r="F13" i="3"/>
  <c r="F8" i="2"/>
  <c r="F24" i="2"/>
  <c r="D20" i="3" l="1"/>
  <c r="F19" i="3" l="1"/>
  <c r="F23" i="3" s="1"/>
  <c r="F18" i="2"/>
  <c r="F19" i="1"/>
  <c r="F8" i="1"/>
  <c r="I286" i="11"/>
  <c r="I278" i="11"/>
  <c r="I273" i="11"/>
  <c r="I268" i="11"/>
  <c r="I264" i="11"/>
  <c r="I230" i="11"/>
  <c r="I223" i="11"/>
  <c r="I211" i="11"/>
  <c r="I203" i="11"/>
  <c r="I195" i="11"/>
  <c r="I194" i="11" s="1"/>
  <c r="I191" i="11"/>
  <c r="I187" i="11"/>
  <c r="I178" i="11"/>
  <c r="I171" i="11"/>
  <c r="I157" i="11"/>
  <c r="I150" i="11"/>
  <c r="I147" i="11"/>
  <c r="I142" i="11"/>
  <c r="I115" i="11"/>
  <c r="I114" i="11" s="1"/>
  <c r="I109" i="11"/>
  <c r="I97" i="11"/>
  <c r="I89" i="11"/>
  <c r="F83" i="11"/>
  <c r="I81" i="11"/>
  <c r="I73" i="11"/>
  <c r="I57" i="11"/>
  <c r="I43" i="11"/>
  <c r="I28" i="11"/>
  <c r="I80" i="11" l="1"/>
  <c r="I96" i="11"/>
  <c r="I210" i="11"/>
  <c r="I277" i="11"/>
  <c r="I229" i="11"/>
  <c r="I156" i="11"/>
  <c r="I155" i="11" s="1"/>
  <c r="I154" i="11" s="1"/>
  <c r="I42" i="11"/>
  <c r="I41" i="11" l="1"/>
  <c r="D27" i="1" l="1"/>
  <c r="F8" i="3" l="1"/>
  <c r="D8" i="3"/>
  <c r="F6" i="2"/>
  <c r="D6" i="2"/>
  <c r="B4" i="2" l="1"/>
  <c r="D13" i="3" l="1"/>
  <c r="F30" i="2" l="1"/>
  <c r="F27" i="1"/>
  <c r="F23" i="1"/>
  <c r="F18" i="1" l="1"/>
  <c r="F31" i="1" s="1"/>
  <c r="I14" i="11" l="1"/>
  <c r="I34" i="11"/>
  <c r="I27" i="11"/>
  <c r="F18" i="11"/>
  <c r="I11" i="11"/>
  <c r="I38" i="11"/>
  <c r="I32" i="11"/>
  <c r="I13" i="11"/>
  <c r="I20" i="11"/>
  <c r="I19" i="11" s="1"/>
  <c r="I16" i="11"/>
  <c r="I31" i="11"/>
  <c r="I24" i="11"/>
  <c r="I26" i="11"/>
  <c r="I35" i="11"/>
  <c r="I17" i="11"/>
  <c r="I33" i="11"/>
  <c r="I25" i="11"/>
  <c r="I15" i="11" l="1"/>
  <c r="I30" i="11"/>
  <c r="I10" i="11"/>
  <c r="I23" i="11"/>
  <c r="F79" i="11"/>
  <c r="F58" i="11"/>
  <c r="F90" i="11"/>
  <c r="F27" i="11"/>
  <c r="F28" i="11"/>
  <c r="H12" i="2" l="1"/>
  <c r="F34" i="11"/>
  <c r="I9" i="11"/>
  <c r="F26" i="11"/>
  <c r="F33" i="11" l="1"/>
  <c r="I40" i="11"/>
  <c r="I153" i="11" s="1"/>
  <c r="I276" i="11" s="1"/>
  <c r="I291" i="11" s="1"/>
  <c r="F69" i="11"/>
  <c r="F65" i="11"/>
  <c r="F64" i="11"/>
  <c r="F59" i="11"/>
  <c r="H13" i="2" s="1"/>
  <c r="F57" i="11"/>
  <c r="F15" i="11"/>
  <c r="F14" i="11"/>
  <c r="F13" i="11"/>
  <c r="H11" i="2" l="1"/>
  <c r="D12" i="3"/>
  <c r="D19" i="3" s="1"/>
  <c r="D23" i="3" s="1"/>
  <c r="F70" i="11"/>
  <c r="F71" i="11"/>
  <c r="F63" i="11"/>
  <c r="H16" i="2" s="1"/>
  <c r="F20" i="11"/>
  <c r="F19" i="11"/>
  <c r="F16" i="11"/>
  <c r="F17" i="11"/>
  <c r="F22" i="11"/>
  <c r="F54" i="11"/>
  <c r="F56" i="11"/>
  <c r="F42" i="11" l="1"/>
  <c r="F40" i="11" s="1"/>
  <c r="H21" i="2"/>
  <c r="H10" i="2"/>
  <c r="H20" i="2"/>
  <c r="H19" i="2"/>
  <c r="F11" i="11"/>
  <c r="F38" i="11"/>
  <c r="F36" i="11" s="1"/>
  <c r="F62" i="11"/>
  <c r="H15" i="2" s="1"/>
  <c r="F31" i="11"/>
  <c r="F78" i="11"/>
  <c r="D8" i="1"/>
  <c r="F88" i="11"/>
  <c r="F52" i="11" l="1"/>
  <c r="F30" i="11"/>
  <c r="F24" i="11" s="1"/>
  <c r="F44" i="11" s="1"/>
  <c r="H9" i="2"/>
  <c r="D8" i="2"/>
  <c r="F86" i="11"/>
  <c r="F81" i="11"/>
  <c r="F77" i="11"/>
  <c r="F73" i="11"/>
  <c r="F67" i="11" s="1"/>
  <c r="H25" i="2" l="1"/>
  <c r="H8" i="2"/>
  <c r="F85" i="11"/>
  <c r="D19" i="1"/>
  <c r="D18" i="1" s="1"/>
  <c r="D31" i="1" s="1"/>
  <c r="F80" i="11"/>
  <c r="H27" i="2" l="1"/>
  <c r="H22" i="2"/>
  <c r="D18" i="2"/>
  <c r="D24" i="2"/>
  <c r="H28" i="2"/>
  <c r="H18" i="2" l="1"/>
  <c r="D30" i="2"/>
  <c r="H24" i="2"/>
  <c r="H30" i="2" l="1"/>
  <c r="H34" i="2" l="1"/>
  <c r="F89" i="11"/>
  <c r="F87" i="11" s="1"/>
  <c r="F91" i="11" l="1"/>
  <c r="F93" i="11" s="1"/>
  <c r="F75" i="11"/>
</calcChain>
</file>

<file path=xl/sharedStrings.xml><?xml version="1.0" encoding="utf-8"?>
<sst xmlns="http://schemas.openxmlformats.org/spreadsheetml/2006/main" count="430" uniqueCount="269">
  <si>
    <t>ATIVO</t>
  </si>
  <si>
    <t>CIRCULANTE</t>
  </si>
  <si>
    <t>Adiantamentos</t>
  </si>
  <si>
    <t>Estoques</t>
  </si>
  <si>
    <t>Acordo IMA - PMC</t>
  </si>
  <si>
    <t>NÃO CIRCULANTE</t>
  </si>
  <si>
    <t>Imobilizado</t>
  </si>
  <si>
    <t>Intangível</t>
  </si>
  <si>
    <t>ATIVO TOTAL</t>
  </si>
  <si>
    <t>(-) Depreciação Acumulada</t>
  </si>
  <si>
    <t>(-) Amortização Acumulada</t>
  </si>
  <si>
    <t>Caixa e equivalentes de caixa</t>
  </si>
  <si>
    <t>Contas a receber de clientes</t>
  </si>
  <si>
    <t>Realizável a longo prazo</t>
  </si>
  <si>
    <t>Tributos a recuperar</t>
  </si>
  <si>
    <t>Despesas antecipadas</t>
  </si>
  <si>
    <t>Tributos antecipados</t>
  </si>
  <si>
    <t>Direitos de terceiros</t>
  </si>
  <si>
    <t>PASSIVO</t>
  </si>
  <si>
    <t>Fornecedores</t>
  </si>
  <si>
    <t>Salários e obrigações sociais</t>
  </si>
  <si>
    <t>Obrigações sociais - parcelamentos</t>
  </si>
  <si>
    <t>Obrigações tributárias</t>
  </si>
  <si>
    <t>Obrigações tributárias - parcelamentos</t>
  </si>
  <si>
    <t>Outras obrigações</t>
  </si>
  <si>
    <t>Dividendos e participações</t>
  </si>
  <si>
    <t>Receita diferida</t>
  </si>
  <si>
    <t>PATRIMÔNIO LÍQUIDO</t>
  </si>
  <si>
    <t>PASSIVO E PATRIMÔNIO LÍQUIDO TOTAL</t>
  </si>
  <si>
    <t>Capital social</t>
  </si>
  <si>
    <t>Reserva legal</t>
  </si>
  <si>
    <t>Receita líquida dos serviços</t>
  </si>
  <si>
    <t>Custos dos serviços prestados</t>
  </si>
  <si>
    <t>Lucro bruto</t>
  </si>
  <si>
    <t>Outras receitas (despesas) operacionais</t>
  </si>
  <si>
    <t>Reversão de Provisões</t>
  </si>
  <si>
    <t>Provisão de Contingências</t>
  </si>
  <si>
    <t>Outras Receitas (Despesas)</t>
  </si>
  <si>
    <t>Resultado operacional antes do resultado financeiro</t>
  </si>
  <si>
    <t>INFORMÁTICA DE MUNICÍPIOS ASSOCIADOS S.A. - IMA</t>
  </si>
  <si>
    <t>Administrativas</t>
  </si>
  <si>
    <t>Receitas Financeiras</t>
  </si>
  <si>
    <t>Despesas Financeiras</t>
  </si>
  <si>
    <t>Despesas tributárias</t>
  </si>
  <si>
    <t>Resultado líquido das receitas (despesas) financeiras</t>
  </si>
  <si>
    <t>Ajustes de exercícios anteriores</t>
  </si>
  <si>
    <t>Ações em Tesouraria</t>
  </si>
  <si>
    <t>Contas a receber</t>
  </si>
  <si>
    <t>Variação</t>
  </si>
  <si>
    <t>Tributos a Recuperar</t>
  </si>
  <si>
    <t xml:space="preserve">Créditos à receber </t>
  </si>
  <si>
    <t>Processos Judiciais</t>
  </si>
  <si>
    <t>Obrigações Sociais - Parcelamentos</t>
  </si>
  <si>
    <t>Obrigações Tributárias - Parcelamentos</t>
  </si>
  <si>
    <t>Capital Social</t>
  </si>
  <si>
    <t>Capital Subscrito</t>
  </si>
  <si>
    <t>Capital a Integralizar</t>
  </si>
  <si>
    <t>Reserva de Lucros</t>
  </si>
  <si>
    <t>Reserva Legal</t>
  </si>
  <si>
    <t>Instalações</t>
  </si>
  <si>
    <t>Depreciação</t>
  </si>
  <si>
    <t>Descrição</t>
  </si>
  <si>
    <t>Amortização</t>
  </si>
  <si>
    <t>IRPJ</t>
  </si>
  <si>
    <t>CSLL</t>
  </si>
  <si>
    <t>PIS</t>
  </si>
  <si>
    <t>COFINS</t>
  </si>
  <si>
    <t>ISSQN</t>
  </si>
  <si>
    <t>FUST</t>
  </si>
  <si>
    <t>Dez</t>
  </si>
  <si>
    <t>RECEITA BRUTA DE SERVIÇOS</t>
  </si>
  <si>
    <t>TECNOLOGIA DE INFORMAÇÃO E COMUNICAÇÃO</t>
  </si>
  <si>
    <t>SERVIÇOS TIC CONTÍNUOS-PMC</t>
  </si>
  <si>
    <t>SERVIÇOS TIC SOB DEMANDA-PMC</t>
  </si>
  <si>
    <t>Caixa , bancos, cartões</t>
  </si>
  <si>
    <t>SERVIÇOS TIC-OUTROS CLIENTES</t>
  </si>
  <si>
    <t>SERVIÇOS TIC - ADM.INDIRETA</t>
  </si>
  <si>
    <t>SERVIÇOS DE ATENDIMENTO AO CIDADÃO</t>
  </si>
  <si>
    <t>SERVIÇOS AC CONTÍNUOS-PMC</t>
  </si>
  <si>
    <t>Tributos à recuperar</t>
  </si>
  <si>
    <t>Tributos à restituir</t>
  </si>
  <si>
    <t>SERVIÇOS AC-OUTROS CLIENTES</t>
  </si>
  <si>
    <t>SERVIÇOS DE TELECOMUNICAÇÕES</t>
  </si>
  <si>
    <t xml:space="preserve">Direito de terceiros </t>
  </si>
  <si>
    <t>SERVIÇOS TELECOMUNICAÇÕES CONTÍNUOS-PMC</t>
  </si>
  <si>
    <t>SERVIÇOS TELECOMUNIC.SOB DEMANDA-PMC</t>
  </si>
  <si>
    <t>SERVIÇOS DE TELECOMUNIC.-OUTROS CLIENTES</t>
  </si>
  <si>
    <t>SERVIÇOS GRÁFICOS/GED</t>
  </si>
  <si>
    <t>SERVIÇOS GRÁFICOS / GED CONTÍNUOS-PMC</t>
  </si>
  <si>
    <t>SERVIÇOS GRÁFICOS SOB DEMANDA-PMC</t>
  </si>
  <si>
    <t>SERVIÇOS GRÁFICOS-ADM.INDIRETA</t>
  </si>
  <si>
    <t>SERVIÇOS GRÁFICOS-OUTROS CLIENTES</t>
  </si>
  <si>
    <t>LOCAÇÃO DE EQUIPAMENTOS</t>
  </si>
  <si>
    <t>LOCAÇÃO DE EQUIPAMENTOS SOB DEMANDA-PMC</t>
  </si>
  <si>
    <t>(-) DEDUÇÕES DA RECEITA BRUTA</t>
  </si>
  <si>
    <t>ICMS-Ciap</t>
  </si>
  <si>
    <t>COFINS Diferida</t>
  </si>
  <si>
    <t>PIS Diferida</t>
  </si>
  <si>
    <t>PIS Telecomunicacoes</t>
  </si>
  <si>
    <t>COFINS Telecomunicacoes</t>
  </si>
  <si>
    <t>ICMS Telecomunicacoes</t>
  </si>
  <si>
    <t>Cancelamento de Serviços</t>
  </si>
  <si>
    <t>RECEITA OPERACIONAL LÍQUIDA</t>
  </si>
  <si>
    <t>(-) CUSTOS SERVIÇOS PRESTADOS</t>
  </si>
  <si>
    <t>PESSOAL</t>
  </si>
  <si>
    <t>SÁLARIOS E ORDENADOS</t>
  </si>
  <si>
    <t>Salário</t>
  </si>
  <si>
    <t>Adicionais</t>
  </si>
  <si>
    <t>Horas Extras</t>
  </si>
  <si>
    <t>Férias</t>
  </si>
  <si>
    <t>PASSIVO E PATRIMÔNIO LÍQUIDO</t>
  </si>
  <si>
    <t>13° Salário</t>
  </si>
  <si>
    <t>Salários Estagiários/Aprendizes</t>
  </si>
  <si>
    <t>Aviso Prévio</t>
  </si>
  <si>
    <t>Multa s/Rescisão</t>
  </si>
  <si>
    <t>Indenizações</t>
  </si>
  <si>
    <t>Salário Maternidade-prorrogação</t>
  </si>
  <si>
    <t>Abono salarial</t>
  </si>
  <si>
    <t>Acordos</t>
  </si>
  <si>
    <t>Licenca Paternidade Complementar</t>
  </si>
  <si>
    <t>Prêmios</t>
  </si>
  <si>
    <t>ENCARGOS SOCIAIS</t>
  </si>
  <si>
    <t>FGTS</t>
  </si>
  <si>
    <t>INSS do Empregador</t>
  </si>
  <si>
    <t>IRRF s/Processos Trabalhistas</t>
  </si>
  <si>
    <t>INSS s/Processos Trabalhistas</t>
  </si>
  <si>
    <t>FGTS s/Rescisões</t>
  </si>
  <si>
    <t>Tributos diferidos</t>
  </si>
  <si>
    <t>FGTS s/Processos Trabalhistas</t>
  </si>
  <si>
    <t>BENEFÍCIOS</t>
  </si>
  <si>
    <t>Assistência Médica</t>
  </si>
  <si>
    <t>Auxílio Creche</t>
  </si>
  <si>
    <t>Outros Benefícios</t>
  </si>
  <si>
    <t>Seguro de Vida</t>
  </si>
  <si>
    <t>Vale Refeição</t>
  </si>
  <si>
    <t>Provisões para Contingências</t>
  </si>
  <si>
    <t>Vale Transporte</t>
  </si>
  <si>
    <t xml:space="preserve"> Vale Alimentação</t>
  </si>
  <si>
    <t>CURSOS E TREINAMENTOS</t>
  </si>
  <si>
    <t>Inscrições</t>
  </si>
  <si>
    <t>Outras Despesas</t>
  </si>
  <si>
    <t>Viagens</t>
  </si>
  <si>
    <t>OUTROS CUSTOS DE PESSOAL</t>
  </si>
  <si>
    <t>Programa Saúde Ocupacional</t>
  </si>
  <si>
    <t>MATERIAL</t>
  </si>
  <si>
    <t>MATERIAL DE CONSUMO</t>
  </si>
  <si>
    <t>Copa Cozinha</t>
  </si>
  <si>
    <t>Reserva de Lucros a capitalizar</t>
  </si>
  <si>
    <t>Escritório</t>
  </si>
  <si>
    <t>Higiene/Limpeza</t>
  </si>
  <si>
    <t>Manutenção</t>
  </si>
  <si>
    <t xml:space="preserve">   Ajustes de exercícios anteriores</t>
  </si>
  <si>
    <t>Elétrico</t>
  </si>
  <si>
    <t>Combustíveis/Lubrificantes</t>
  </si>
  <si>
    <t>Lucro a disposição AGO</t>
  </si>
  <si>
    <t>MATERIAIS DIRETOS</t>
  </si>
  <si>
    <t>Lucro / Prejuízo do Exercício</t>
  </si>
  <si>
    <t>Redes</t>
  </si>
  <si>
    <t>Gráfica</t>
  </si>
  <si>
    <t>Informática-Suprimentos</t>
  </si>
  <si>
    <t>Informática-Cartuchos Originais</t>
  </si>
  <si>
    <t>Informática-Cartuchos Remanufaturados</t>
  </si>
  <si>
    <t>Informática</t>
  </si>
  <si>
    <t>SERVIÇOS DE TERCEIROS</t>
  </si>
  <si>
    <t>SERVIÇOS DE TERCEIROS DIRETO</t>
  </si>
  <si>
    <t>Aluguel de Equipamentos</t>
  </si>
  <si>
    <t>Manutenção de Veículos</t>
  </si>
  <si>
    <t>Comunicação de Dados/Telecomunicações</t>
  </si>
  <si>
    <t>Consultoria</t>
  </si>
  <si>
    <t>Manutenção de Equipamentos</t>
  </si>
  <si>
    <t>Manutenção de Instalações</t>
  </si>
  <si>
    <t>Manutenção de Software</t>
  </si>
  <si>
    <t>Instalação de Redes</t>
  </si>
  <si>
    <t>Serviços Gráficos</t>
  </si>
  <si>
    <t>Serviços Técnicos Especializados</t>
  </si>
  <si>
    <t>Auditoria</t>
  </si>
  <si>
    <t>SERVIÇOS DE TERCEIROS INDIRETO</t>
  </si>
  <si>
    <t>Aluguel de Imóvel</t>
  </si>
  <si>
    <t>Aluguel de Veículos</t>
  </si>
  <si>
    <t>Limpeza e Conservação</t>
  </si>
  <si>
    <t>Segurança Patrimonial</t>
  </si>
  <si>
    <t>CUSTOS GERAIS</t>
  </si>
  <si>
    <t>Água e Esgoto</t>
  </si>
  <si>
    <t>Anúncios e Publicações</t>
  </si>
  <si>
    <t>Assinatura Jornais/Revistas</t>
  </si>
  <si>
    <t>Associação de Classe</t>
  </si>
  <si>
    <t>Bens Permanentes de Pequeno Valor</t>
  </si>
  <si>
    <t>Cartórios</t>
  </si>
  <si>
    <t>Cópias Reprográficas</t>
  </si>
  <si>
    <t>Correios</t>
  </si>
  <si>
    <t>Despesas com Fretes</t>
  </si>
  <si>
    <t>Diversas</t>
  </si>
  <si>
    <t>Energia Elétrica</t>
  </si>
  <si>
    <t>Viagens a Serviço</t>
  </si>
  <si>
    <t>Eventos</t>
  </si>
  <si>
    <t>Honorários do Conselho</t>
  </si>
  <si>
    <t>IPTU</t>
  </si>
  <si>
    <t>IPVA/Seguro/Licenciamento</t>
  </si>
  <si>
    <t>Livros</t>
  </si>
  <si>
    <t>Seguro de Veículos/Acessórios</t>
  </si>
  <si>
    <t>Seguro do Imóvel</t>
  </si>
  <si>
    <t>Sindicato Patronal</t>
  </si>
  <si>
    <t>Taxas e Emolumentos</t>
  </si>
  <si>
    <t>Telefone</t>
  </si>
  <si>
    <t>Uniformes</t>
  </si>
  <si>
    <t>Patrocínio</t>
  </si>
  <si>
    <t>Taxa do Lixo</t>
  </si>
  <si>
    <t>DESPESAS PROCESSUAIS</t>
  </si>
  <si>
    <t>Processos Cíveis</t>
  </si>
  <si>
    <t>Processos Trabalhistas</t>
  </si>
  <si>
    <t>Custas Judiciais</t>
  </si>
  <si>
    <t>Honorários Processuais</t>
  </si>
  <si>
    <t>AMORTIZAÇÃO E DEPRECIAÇÃO</t>
  </si>
  <si>
    <t>CUSTOS RATEADOS</t>
  </si>
  <si>
    <t>Custos a Ratear</t>
  </si>
  <si>
    <t>Custos Rateados</t>
  </si>
  <si>
    <t>(=) LUCRO BRUTO</t>
  </si>
  <si>
    <t>( - ) DESPESAS OPERACIONAIS</t>
  </si>
  <si>
    <t>( - ) ADMINISTRATIVAS</t>
  </si>
  <si>
    <t>SALÁRIOS E ORDENADOS</t>
  </si>
  <si>
    <t>Salários</t>
  </si>
  <si>
    <t>FGTS s/Rescisão</t>
  </si>
  <si>
    <t>Vale Alimentação</t>
  </si>
  <si>
    <t>Outras Despesaas</t>
  </si>
  <si>
    <t xml:space="preserve"> Viagens</t>
  </si>
  <si>
    <t>OUTRAS DESPESAS DE PESSOAL</t>
  </si>
  <si>
    <t>Programa de Saúde Ocupacional</t>
  </si>
  <si>
    <t>MATERIAL CONSUMO</t>
  </si>
  <si>
    <t>Nova Sede</t>
  </si>
  <si>
    <t>DESPESAS GERAIS</t>
  </si>
  <si>
    <t>Publicidade e Propaganda</t>
  </si>
  <si>
    <t>FINANCEIRAS LÍQUIDAS</t>
  </si>
  <si>
    <t>REVERSÃO DE PROVISÕES</t>
  </si>
  <si>
    <t>PROVISÃO DE CONTINGÊNCIAS</t>
  </si>
  <si>
    <t>OUTRAS RECEITAS(DESPESAS)</t>
  </si>
  <si>
    <t>Outras Receitas</t>
  </si>
  <si>
    <t>( = ) LUCRO A. IRPJ e CSLL</t>
  </si>
  <si>
    <t>( - ) PROVISÕES TRIBUTÁRIAS</t>
  </si>
  <si>
    <t>DESPESAS TRIBUTÁRIAS</t>
  </si>
  <si>
    <t>ICMS</t>
  </si>
  <si>
    <t>FUNTTEL</t>
  </si>
  <si>
    <t>DESPESAS TRIBUTÁRIAS DIFERIDAS</t>
  </si>
  <si>
    <t>CSLL diferida</t>
  </si>
  <si>
    <t>IRPJ diferida</t>
  </si>
  <si>
    <t xml:space="preserve"> IRPJ diferida</t>
  </si>
  <si>
    <t xml:space="preserve"> COFINS diferida</t>
  </si>
  <si>
    <t>LUCRO/PREJ. LÍQ. DO PERÍODO</t>
  </si>
  <si>
    <t>(-) Provisão créditos de liquidação duvidosa</t>
  </si>
  <si>
    <t>Depósitos judiciais</t>
  </si>
  <si>
    <t>Provisão para contingências</t>
  </si>
  <si>
    <t>BALANÇO PATRIMONIAL  - 2017</t>
  </si>
  <si>
    <t>DEMONSTRATIVO DO RESULTADO DO EXERCÍCIO  - 2017 - ACUMULADO</t>
  </si>
  <si>
    <t>Prejuízo líquido do exercício</t>
  </si>
  <si>
    <t>Capital a integralizar</t>
  </si>
  <si>
    <t>a</t>
  </si>
  <si>
    <t>Lucro / Prejuízo acumulado</t>
  </si>
  <si>
    <t>SERVIÇOS AC ADM INDIRETA</t>
  </si>
  <si>
    <t>Auxílio Filhos Necessidades Especiais</t>
  </si>
  <si>
    <t>Provisão para Reajuste Salarial</t>
  </si>
  <si>
    <t>Prejuízos acumulados</t>
  </si>
  <si>
    <t>Prejuízo líquido por ação</t>
  </si>
  <si>
    <t>Acordos trabalhistas - parcelamentos</t>
  </si>
  <si>
    <t>BALANÇO PATRIMONIAL</t>
  </si>
  <si>
    <t>DEMONSTRAÇÃO DE RESULTADOS</t>
  </si>
  <si>
    <t>(Em Reais)</t>
  </si>
  <si>
    <t>FERNANDO EDUARDO MONTEIRO DE CARVALHO GARNERO</t>
  </si>
  <si>
    <t>DIRETOR PRESIDENTE</t>
  </si>
  <si>
    <t>ANA MARIA CARDOSO DE OLIVEIRA MORAES</t>
  </si>
  <si>
    <t>CONTADORA - CRC 1SP248339/O-1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</si>
</sst>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416]mmm\-yy;@"/>
    <numFmt numFmtId="167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i/>
      <u val="singleAccounting"/>
      <sz val="11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5" fontId="4" fillId="0" borderId="1" xfId="1" applyNumberFormat="1" applyFont="1" applyBorder="1" applyAlignment="1">
      <alignment vertical="center" wrapText="1"/>
    </xf>
    <xf numFmtId="165" fontId="3" fillId="0" borderId="0" xfId="1" applyNumberFormat="1" applyFont="1" applyAlignment="1">
      <alignment vertical="center"/>
    </xf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3" fillId="0" borderId="0" xfId="1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Alignment="1"/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5" fillId="0" borderId="0" xfId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0" xfId="0" applyNumberFormat="1" applyFont="1" applyBorder="1" applyAlignment="1"/>
    <xf numFmtId="165" fontId="4" fillId="0" borderId="0" xfId="1" applyNumberFormat="1" applyFont="1" applyBorder="1" applyAlignment="1">
      <alignment vertical="center" wrapText="1"/>
    </xf>
    <xf numFmtId="0" fontId="4" fillId="0" borderId="2" xfId="1" quotePrefix="1" applyNumberFormat="1" applyFont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0" fontId="11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 wrapText="1"/>
    </xf>
    <xf numFmtId="165" fontId="0" fillId="0" borderId="0" xfId="1" applyNumberFormat="1" applyFont="1"/>
    <xf numFmtId="165" fontId="0" fillId="0" borderId="0" xfId="0" applyNumberFormat="1"/>
    <xf numFmtId="165" fontId="1" fillId="2" borderId="0" xfId="1" applyNumberFormat="1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Border="1"/>
    <xf numFmtId="165" fontId="1" fillId="0" borderId="0" xfId="1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5" fontId="1" fillId="0" borderId="0" xfId="1" applyNumberFormat="1" applyFont="1" applyFill="1" applyBorder="1" applyAlignment="1">
      <alignment vertical="center" wrapText="1"/>
    </xf>
    <xf numFmtId="165" fontId="0" fillId="0" borderId="0" xfId="1" applyNumberFormat="1" applyFont="1" applyFill="1" applyBorder="1"/>
    <xf numFmtId="10" fontId="5" fillId="0" borderId="0" xfId="1" applyNumberFormat="1" applyFont="1"/>
    <xf numFmtId="10" fontId="0" fillId="0" borderId="0" xfId="0" applyNumberFormat="1"/>
    <xf numFmtId="0" fontId="11" fillId="0" borderId="0" xfId="0" applyFont="1" applyFill="1" applyBorder="1" applyAlignment="1"/>
    <xf numFmtId="164" fontId="0" fillId="0" borderId="0" xfId="1" applyFont="1"/>
    <xf numFmtId="165" fontId="0" fillId="0" borderId="0" xfId="1" applyNumberFormat="1" applyFont="1" applyBorder="1"/>
    <xf numFmtId="0" fontId="11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11" fillId="0" borderId="0" xfId="0" applyFont="1" applyBorder="1" applyAlignment="1"/>
    <xf numFmtId="0" fontId="20" fillId="0" borderId="0" xfId="0" applyFont="1" applyFill="1" applyBorder="1" applyAlignment="1">
      <alignment horizontal="left" vertical="center"/>
    </xf>
    <xf numFmtId="0" fontId="11" fillId="0" borderId="0" xfId="0" applyFont="1" applyAlignment="1"/>
    <xf numFmtId="164" fontId="21" fillId="0" borderId="0" xfId="1" applyFont="1"/>
    <xf numFmtId="0" fontId="22" fillId="0" borderId="0" xfId="0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12" fillId="0" borderId="0" xfId="0" applyFont="1" applyAlignment="1"/>
    <xf numFmtId="14" fontId="15" fillId="0" borderId="0" xfId="0" applyNumberFormat="1" applyFont="1" applyAlignment="1">
      <alignment vertical="center"/>
    </xf>
    <xf numFmtId="0" fontId="24" fillId="5" borderId="3" xfId="0" applyFont="1" applyFill="1" applyBorder="1" applyAlignment="1">
      <alignment horizontal="left" vertical="center"/>
    </xf>
    <xf numFmtId="40" fontId="24" fillId="5" borderId="3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Border="1" applyAlignment="1"/>
    <xf numFmtId="0" fontId="21" fillId="0" borderId="0" xfId="0" applyFont="1"/>
    <xf numFmtId="0" fontId="15" fillId="5" borderId="3" xfId="0" applyFont="1" applyFill="1" applyBorder="1" applyAlignment="1">
      <alignment horizontal="left" vertical="center"/>
    </xf>
    <xf numFmtId="166" fontId="12" fillId="5" borderId="3" xfId="1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justify" wrapText="1"/>
    </xf>
    <xf numFmtId="0" fontId="24" fillId="4" borderId="0" xfId="0" applyFont="1" applyFill="1"/>
    <xf numFmtId="165" fontId="4" fillId="4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justify" wrapText="1"/>
    </xf>
    <xf numFmtId="0" fontId="24" fillId="4" borderId="0" xfId="0" applyFont="1" applyFill="1" applyAlignment="1">
      <alignment horizontal="left" indent="1"/>
    </xf>
    <xf numFmtId="0" fontId="12" fillId="0" borderId="1" xfId="0" applyFont="1" applyBorder="1" applyAlignment="1">
      <alignment horizontal="justify" vertical="center" wrapText="1"/>
    </xf>
    <xf numFmtId="165" fontId="12" fillId="0" borderId="1" xfId="1" applyNumberFormat="1" applyFont="1" applyBorder="1" applyAlignment="1">
      <alignment vertical="center" wrapText="1"/>
    </xf>
    <xf numFmtId="0" fontId="21" fillId="0" borderId="0" xfId="0" applyFont="1" applyAlignment="1">
      <alignment horizontal="left" indent="2"/>
    </xf>
    <xf numFmtId="165" fontId="1" fillId="0" borderId="0" xfId="1" applyNumberFormat="1" applyFont="1" applyBorder="1" applyAlignment="1">
      <alignment vertical="center"/>
    </xf>
    <xf numFmtId="165" fontId="12" fillId="0" borderId="0" xfId="1" applyNumberFormat="1" applyFont="1" applyAlignment="1">
      <alignment wrapText="1"/>
    </xf>
    <xf numFmtId="0" fontId="14" fillId="0" borderId="0" xfId="0" applyFont="1" applyAlignment="1">
      <alignment horizontal="left" wrapText="1" indent="1"/>
    </xf>
    <xf numFmtId="165" fontId="14" fillId="0" borderId="0" xfId="1" applyNumberFormat="1" applyFont="1" applyAlignment="1">
      <alignment horizontal="right"/>
    </xf>
    <xf numFmtId="165" fontId="14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4" fillId="0" borderId="0" xfId="0" applyFont="1" applyBorder="1" applyAlignment="1">
      <alignment horizontal="justify" wrapText="1"/>
    </xf>
    <xf numFmtId="165" fontId="12" fillId="0" borderId="0" xfId="1" applyNumberFormat="1" applyFont="1" applyBorder="1" applyAlignment="1">
      <alignment wrapText="1"/>
    </xf>
    <xf numFmtId="0" fontId="12" fillId="0" borderId="0" xfId="0" applyFont="1" applyAlignment="1">
      <alignment horizontal="left" wrapText="1" indent="1"/>
    </xf>
    <xf numFmtId="0" fontId="14" fillId="0" borderId="0" xfId="0" applyFont="1" applyAlignment="1">
      <alignment horizontal="left" wrapText="1" indent="2"/>
    </xf>
    <xf numFmtId="0" fontId="14" fillId="0" borderId="0" xfId="0" applyFont="1" applyBorder="1" applyAlignment="1">
      <alignment horizontal="left" wrapText="1" indent="2"/>
    </xf>
    <xf numFmtId="165" fontId="1" fillId="4" borderId="0" xfId="1" applyNumberFormat="1" applyFont="1" applyFill="1" applyBorder="1" applyAlignment="1">
      <alignment vertical="center"/>
    </xf>
    <xf numFmtId="165" fontId="14" fillId="0" borderId="0" xfId="1" applyNumberFormat="1" applyFont="1" applyAlignment="1">
      <alignment wrapText="1"/>
    </xf>
    <xf numFmtId="0" fontId="21" fillId="0" borderId="0" xfId="0" applyFont="1" applyAlignment="1">
      <alignment horizontal="left" indent="1"/>
    </xf>
    <xf numFmtId="0" fontId="12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12" fillId="0" borderId="0" xfId="0" applyFont="1" applyBorder="1" applyAlignment="1"/>
    <xf numFmtId="0" fontId="12" fillId="0" borderId="1" xfId="0" applyFont="1" applyBorder="1" applyAlignment="1">
      <alignment horizontal="left" vertical="center" wrapText="1"/>
    </xf>
    <xf numFmtId="165" fontId="12" fillId="0" borderId="1" xfId="1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165" fontId="11" fillId="0" borderId="0" xfId="0" applyNumberFormat="1" applyFont="1" applyAlignment="1"/>
    <xf numFmtId="0" fontId="12" fillId="0" borderId="0" xfId="0" applyFont="1" applyBorder="1" applyAlignment="1">
      <alignment horizontal="center"/>
    </xf>
    <xf numFmtId="0" fontId="11" fillId="4" borderId="0" xfId="0" applyFont="1" applyFill="1" applyAlignment="1">
      <alignment horizontal="left"/>
    </xf>
    <xf numFmtId="0" fontId="12" fillId="0" borderId="1" xfId="0" applyFont="1" applyBorder="1" applyAlignment="1">
      <alignment wrapText="1"/>
    </xf>
    <xf numFmtId="165" fontId="12" fillId="3" borderId="1" xfId="1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165" fontId="12" fillId="3" borderId="0" xfId="1" applyNumberFormat="1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165" fontId="14" fillId="0" borderId="0" xfId="1" applyNumberFormat="1" applyFont="1" applyAlignment="1"/>
    <xf numFmtId="0" fontId="14" fillId="0" borderId="0" xfId="0" applyFont="1" applyAlignment="1">
      <alignment wrapText="1"/>
    </xf>
    <xf numFmtId="165" fontId="14" fillId="0" borderId="0" xfId="1" applyNumberFormat="1" applyFont="1" applyFill="1" applyAlignment="1"/>
    <xf numFmtId="0" fontId="14" fillId="0" borderId="0" xfId="0" applyFont="1" applyFill="1" applyAlignment="1">
      <alignment horizontal="left" wrapText="1" indent="2"/>
    </xf>
    <xf numFmtId="0" fontId="12" fillId="0" borderId="1" xfId="0" applyFont="1" applyBorder="1" applyAlignment="1">
      <alignment vertical="center" wrapText="1"/>
    </xf>
    <xf numFmtId="165" fontId="12" fillId="3" borderId="1" xfId="1" applyNumberFormat="1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165" fontId="25" fillId="4" borderId="0" xfId="1" applyNumberFormat="1" applyFont="1" applyFill="1" applyBorder="1" applyAlignment="1">
      <alignment vertical="center"/>
    </xf>
    <xf numFmtId="0" fontId="24" fillId="4" borderId="0" xfId="0" applyFont="1" applyFill="1" applyAlignment="1">
      <alignment horizontal="left"/>
    </xf>
    <xf numFmtId="165" fontId="4" fillId="4" borderId="1" xfId="1" applyNumberFormat="1" applyFont="1" applyFill="1" applyBorder="1" applyAlignment="1">
      <alignment vertical="center"/>
    </xf>
    <xf numFmtId="165" fontId="11" fillId="0" borderId="0" xfId="1" applyNumberFormat="1" applyFont="1" applyAlignment="1"/>
    <xf numFmtId="164" fontId="11" fillId="0" borderId="0" xfId="1" applyFont="1" applyAlignment="1"/>
    <xf numFmtId="10" fontId="17" fillId="0" borderId="0" xfId="0" applyNumberFormat="1" applyFont="1"/>
    <xf numFmtId="10" fontId="6" fillId="0" borderId="0" xfId="1" applyNumberFormat="1" applyFont="1" applyAlignment="1"/>
    <xf numFmtId="165" fontId="5" fillId="0" borderId="0" xfId="1" applyNumberFormat="1" applyFont="1"/>
    <xf numFmtId="165" fontId="1" fillId="2" borderId="0" xfId="1" applyNumberFormat="1" applyFont="1" applyFill="1" applyBorder="1" applyAlignment="1">
      <alignment vertical="center" wrapText="1"/>
    </xf>
    <xf numFmtId="165" fontId="1" fillId="0" borderId="0" xfId="1" applyNumberFormat="1" applyFont="1" applyAlignment="1">
      <alignment vertical="center" wrapText="1"/>
    </xf>
    <xf numFmtId="164" fontId="26" fillId="0" borderId="0" xfId="1" applyFont="1"/>
    <xf numFmtId="165" fontId="0" fillId="0" borderId="0" xfId="1" applyNumberFormat="1" applyFont="1" applyFill="1"/>
    <xf numFmtId="0" fontId="0" fillId="0" borderId="0" xfId="0" applyFill="1" applyAlignment="1">
      <alignment horizontal="left" indent="2"/>
    </xf>
    <xf numFmtId="3" fontId="0" fillId="0" borderId="0" xfId="0" applyNumberFormat="1"/>
    <xf numFmtId="0" fontId="13" fillId="0" borderId="0" xfId="0" applyFont="1" applyFill="1" applyAlignment="1">
      <alignment horizontal="center"/>
    </xf>
    <xf numFmtId="165" fontId="6" fillId="0" borderId="0" xfId="1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left" indent="3"/>
    </xf>
    <xf numFmtId="165" fontId="6" fillId="0" borderId="0" xfId="1" applyNumberFormat="1" applyFont="1" applyAlignment="1">
      <alignment horizontal="right"/>
    </xf>
    <xf numFmtId="0" fontId="28" fillId="0" borderId="0" xfId="0" applyFont="1" applyAlignment="1">
      <alignment horizontal="left" vertical="center" indent="20"/>
    </xf>
    <xf numFmtId="37" fontId="1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ill="1" applyBorder="1"/>
    <xf numFmtId="10" fontId="11" fillId="0" borderId="0" xfId="0" applyNumberFormat="1" applyFont="1" applyAlignment="1"/>
    <xf numFmtId="0" fontId="13" fillId="0" borderId="0" xfId="0" applyFont="1" applyFill="1" applyBorder="1" applyAlignment="1">
      <alignment horizontal="center"/>
    </xf>
    <xf numFmtId="165" fontId="6" fillId="0" borderId="0" xfId="1" applyNumberFormat="1" applyFont="1" applyBorder="1" applyAlignment="1">
      <alignment horizontal="center" vertical="center"/>
    </xf>
    <xf numFmtId="0" fontId="0" fillId="0" borderId="0" xfId="0"/>
    <xf numFmtId="0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justify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indent="2"/>
    </xf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/>
    <xf numFmtId="0" fontId="4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4" fillId="0" borderId="2" xfId="1" quotePrefix="1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/>
    <xf numFmtId="0" fontId="4" fillId="0" borderId="0" xfId="0" applyFont="1" applyFill="1" applyBorder="1" applyAlignment="1">
      <alignment horizontal="left" vertical="center" wrapText="1"/>
    </xf>
    <xf numFmtId="165" fontId="18" fillId="0" borderId="0" xfId="3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 indent="1"/>
    </xf>
    <xf numFmtId="165" fontId="17" fillId="0" borderId="0" xfId="3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vertical="center" wrapText="1" indent="2"/>
    </xf>
    <xf numFmtId="165" fontId="4" fillId="0" borderId="1" xfId="1" applyNumberFormat="1" applyFont="1" applyFill="1" applyBorder="1" applyAlignment="1">
      <alignment vertical="center" wrapText="1"/>
    </xf>
    <xf numFmtId="167" fontId="0" fillId="0" borderId="0" xfId="1" applyNumberFormat="1" applyFont="1" applyFill="1"/>
    <xf numFmtId="0" fontId="2" fillId="0" borderId="0" xfId="0" applyFont="1" applyBorder="1" applyAlignment="1"/>
    <xf numFmtId="0" fontId="0" fillId="0" borderId="0" xfId="0" applyFill="1" applyBorder="1" applyAlignment="1"/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wrapText="1"/>
    </xf>
    <xf numFmtId="0" fontId="4" fillId="0" borderId="0" xfId="1" quotePrefix="1" applyNumberFormat="1" applyFont="1" applyFill="1" applyBorder="1" applyAlignment="1">
      <alignment horizontal="right" wrapText="1"/>
    </xf>
  </cellXfs>
  <cellStyles count="7">
    <cellStyle name="Normal" xfId="0" builtinId="0"/>
    <cellStyle name="Porcentagem 2" xfId="2" xr:uid="{00000000-0005-0000-0000-000001000000}"/>
    <cellStyle name="Separador de milhares 2" xfId="3" xr:uid="{00000000-0005-0000-0000-000002000000}"/>
    <cellStyle name="Separador de milhares 2 2" xfId="6" xr:uid="{00000000-0005-0000-0000-000002000000}"/>
    <cellStyle name="Separador de milhares 3" xfId="4" xr:uid="{00000000-0005-0000-0000-000003000000}"/>
    <cellStyle name="Vírgula" xfId="1" builtinId="3"/>
    <cellStyle name="Vírgula 2" xfId="5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1</xdr:row>
      <xdr:rowOff>42334</xdr:rowOff>
    </xdr:from>
    <xdr:to>
      <xdr:col>1</xdr:col>
      <xdr:colOff>1238250</xdr:colOff>
      <xdr:row>1</xdr:row>
      <xdr:rowOff>353749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538B238-9D9B-423F-B11F-F41D6D858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232834"/>
          <a:ext cx="1132417" cy="311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21167</xdr:rowOff>
    </xdr:from>
    <xdr:to>
      <xdr:col>1</xdr:col>
      <xdr:colOff>1164167</xdr:colOff>
      <xdr:row>1</xdr:row>
      <xdr:rowOff>332582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7FAC57F-5A27-4FAD-9235-5F120563C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211667"/>
          <a:ext cx="1132417" cy="3114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52917</xdr:rowOff>
    </xdr:from>
    <xdr:to>
      <xdr:col>1</xdr:col>
      <xdr:colOff>1153584</xdr:colOff>
      <xdr:row>1</xdr:row>
      <xdr:rowOff>364332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57C88C4-52E1-4B1D-9492-15101C8B3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243417"/>
          <a:ext cx="1132417" cy="311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oir\departamentos\Diversos\S.E.I\CONTABILIDADE\2017\12%20-%20Dezembro\29-12-2017\6)%20Fechamento\5%20Gerencial\1217%20Demonstra&#231;&#245;es%20Cont&#225;be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Roteiro"/>
      <sheetName val="dre_ger_serv"/>
      <sheetName val="Quadro Cockpit"/>
      <sheetName val="Comparativo 2015 a 2017"/>
      <sheetName val="BAL PATR"/>
      <sheetName val="DRE MENSAL"/>
      <sheetName val="DRE ACUM"/>
      <sheetName val="Ebitida"/>
      <sheetName val="Projeções"/>
      <sheetName val="Indices"/>
      <sheetName val="Gráfico"/>
      <sheetName val="sanuais"/>
      <sheetName val="filtro bal "/>
      <sheetName val="Comp.saldos ACUM"/>
      <sheetName val="PC"/>
    </sheetNames>
    <sheetDataSet>
      <sheetData sheetId="0"/>
      <sheetData sheetId="1"/>
      <sheetData sheetId="2"/>
      <sheetData sheetId="3"/>
      <sheetData sheetId="4"/>
      <sheetData sheetId="5">
        <row r="13">
          <cell r="C13">
            <v>111</v>
          </cell>
          <cell r="E13" t="str">
            <v>Caixa , bancos, cartões</v>
          </cell>
          <cell r="F13">
            <v>778060</v>
          </cell>
          <cell r="G13"/>
          <cell r="H13">
            <v>1467992</v>
          </cell>
          <cell r="I13"/>
          <cell r="J13">
            <v>1729317</v>
          </cell>
          <cell r="K13"/>
          <cell r="L13">
            <v>1178375</v>
          </cell>
          <cell r="M13"/>
          <cell r="N13">
            <v>732311</v>
          </cell>
          <cell r="O13"/>
          <cell r="P13">
            <v>235747</v>
          </cell>
          <cell r="Q13"/>
          <cell r="R13">
            <v>605901</v>
          </cell>
          <cell r="S13"/>
          <cell r="T13">
            <v>245362</v>
          </cell>
          <cell r="U13"/>
          <cell r="V13">
            <v>1938147</v>
          </cell>
          <cell r="W13"/>
          <cell r="X13">
            <v>1545189</v>
          </cell>
          <cell r="Y13"/>
          <cell r="Z13">
            <v>278458</v>
          </cell>
          <cell r="AA13"/>
          <cell r="AB13">
            <v>339648</v>
          </cell>
        </row>
        <row r="14">
          <cell r="C14">
            <v>112</v>
          </cell>
          <cell r="E14" t="str">
            <v>Contas a receber</v>
          </cell>
          <cell r="F14">
            <v>13358734</v>
          </cell>
          <cell r="G14"/>
          <cell r="H14">
            <v>11947299</v>
          </cell>
          <cell r="I14"/>
          <cell r="J14">
            <v>11463697</v>
          </cell>
          <cell r="K14"/>
          <cell r="L14">
            <v>11793781</v>
          </cell>
          <cell r="M14"/>
          <cell r="N14">
            <v>11576074</v>
          </cell>
          <cell r="O14"/>
          <cell r="P14">
            <v>13351125</v>
          </cell>
          <cell r="Q14"/>
          <cell r="R14">
            <v>11893059</v>
          </cell>
          <cell r="S14"/>
          <cell r="T14">
            <v>13683189</v>
          </cell>
          <cell r="U14"/>
          <cell r="V14">
            <v>11287566</v>
          </cell>
          <cell r="W14"/>
          <cell r="X14">
            <v>10325518</v>
          </cell>
          <cell r="Y14"/>
          <cell r="Z14">
            <v>11335743</v>
          </cell>
          <cell r="AA14"/>
          <cell r="AB14">
            <v>11381979</v>
          </cell>
        </row>
        <row r="15">
          <cell r="C15">
            <v>113</v>
          </cell>
          <cell r="E15" t="str">
            <v>Adiantamentos</v>
          </cell>
          <cell r="F15">
            <v>141843</v>
          </cell>
          <cell r="G15"/>
          <cell r="H15">
            <v>267233</v>
          </cell>
          <cell r="I15"/>
          <cell r="J15">
            <v>396194</v>
          </cell>
          <cell r="K15"/>
          <cell r="L15">
            <v>466299</v>
          </cell>
          <cell r="M15"/>
          <cell r="N15">
            <v>522814</v>
          </cell>
          <cell r="O15"/>
          <cell r="P15">
            <v>1684587</v>
          </cell>
          <cell r="Q15"/>
          <cell r="R15">
            <v>1571297</v>
          </cell>
          <cell r="S15"/>
          <cell r="T15">
            <v>1537159</v>
          </cell>
          <cell r="U15"/>
          <cell r="V15">
            <v>1542081</v>
          </cell>
          <cell r="W15"/>
          <cell r="X15">
            <v>1586155</v>
          </cell>
          <cell r="Y15"/>
          <cell r="Z15">
            <v>1568216</v>
          </cell>
          <cell r="AA15"/>
          <cell r="AB15">
            <v>254847</v>
          </cell>
        </row>
        <row r="16">
          <cell r="C16">
            <v>115</v>
          </cell>
          <cell r="E16" t="str">
            <v>Estoques</v>
          </cell>
          <cell r="F16">
            <v>50465</v>
          </cell>
          <cell r="G16"/>
          <cell r="H16">
            <v>45050</v>
          </cell>
          <cell r="I16"/>
          <cell r="J16">
            <v>42301</v>
          </cell>
          <cell r="K16"/>
          <cell r="L16">
            <v>30482</v>
          </cell>
          <cell r="M16"/>
          <cell r="N16">
            <v>44868</v>
          </cell>
          <cell r="O16"/>
          <cell r="P16">
            <v>42745</v>
          </cell>
          <cell r="Q16"/>
          <cell r="R16">
            <v>58644</v>
          </cell>
          <cell r="S16"/>
          <cell r="T16">
            <v>57446</v>
          </cell>
          <cell r="U16"/>
          <cell r="V16">
            <v>47824</v>
          </cell>
          <cell r="W16"/>
          <cell r="X16">
            <v>47859</v>
          </cell>
          <cell r="Y16"/>
          <cell r="Z16">
            <v>41709</v>
          </cell>
          <cell r="AA16"/>
          <cell r="AB16">
            <v>43248</v>
          </cell>
        </row>
        <row r="17">
          <cell r="C17">
            <v>116</v>
          </cell>
          <cell r="E17" t="str">
            <v>Tributos à recuperar</v>
          </cell>
          <cell r="F17">
            <v>99248</v>
          </cell>
          <cell r="G17"/>
          <cell r="H17">
            <v>94466</v>
          </cell>
          <cell r="I17"/>
          <cell r="J17">
            <v>109296</v>
          </cell>
          <cell r="K17"/>
          <cell r="L17">
            <v>113062</v>
          </cell>
          <cell r="M17"/>
          <cell r="N17">
            <v>116945</v>
          </cell>
          <cell r="O17"/>
          <cell r="P17">
            <v>120717</v>
          </cell>
          <cell r="Q17"/>
          <cell r="R17">
            <v>123965</v>
          </cell>
          <cell r="S17"/>
          <cell r="T17">
            <v>124074</v>
          </cell>
          <cell r="U17"/>
          <cell r="V17">
            <v>127323</v>
          </cell>
          <cell r="W17"/>
          <cell r="X17">
            <v>127432</v>
          </cell>
          <cell r="Y17"/>
          <cell r="Z17">
            <v>127541</v>
          </cell>
          <cell r="AA17"/>
          <cell r="AB17">
            <v>128719</v>
          </cell>
        </row>
        <row r="18">
          <cell r="C18">
            <v>17101</v>
          </cell>
          <cell r="E18" t="str">
            <v>Tributos à restituir</v>
          </cell>
          <cell r="F18">
            <v>2630596</v>
          </cell>
          <cell r="G18"/>
          <cell r="H18">
            <v>2391208</v>
          </cell>
          <cell r="I18"/>
          <cell r="J18">
            <v>728719</v>
          </cell>
          <cell r="K18"/>
          <cell r="L18">
            <v>460190</v>
          </cell>
          <cell r="M18"/>
          <cell r="N18">
            <v>262258</v>
          </cell>
          <cell r="O18"/>
          <cell r="P18">
            <v>263863</v>
          </cell>
          <cell r="Q18"/>
          <cell r="R18">
            <v>265260</v>
          </cell>
          <cell r="S18"/>
          <cell r="T18">
            <v>266641</v>
          </cell>
          <cell r="U18"/>
          <cell r="V18">
            <v>268021</v>
          </cell>
          <cell r="W18"/>
          <cell r="X18">
            <v>269126</v>
          </cell>
          <cell r="Y18"/>
          <cell r="Z18">
            <v>270230</v>
          </cell>
          <cell r="AA18"/>
          <cell r="AB18">
            <v>522785</v>
          </cell>
        </row>
        <row r="19">
          <cell r="C19">
            <v>17102</v>
          </cell>
          <cell r="E19" t="str">
            <v>Acordo IMA - PMC</v>
          </cell>
          <cell r="F19">
            <v>0</v>
          </cell>
          <cell r="G19"/>
          <cell r="H19">
            <v>0</v>
          </cell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/>
          <cell r="P19">
            <v>0</v>
          </cell>
          <cell r="Q19"/>
          <cell r="R19">
            <v>0</v>
          </cell>
          <cell r="S19"/>
          <cell r="T19">
            <v>0</v>
          </cell>
          <cell r="U19"/>
          <cell r="V19">
            <v>0</v>
          </cell>
          <cell r="W19"/>
          <cell r="X19">
            <v>0</v>
          </cell>
          <cell r="Y19"/>
          <cell r="Z19">
            <v>0</v>
          </cell>
          <cell r="AA19"/>
          <cell r="AB19">
            <v>0</v>
          </cell>
        </row>
        <row r="20">
          <cell r="C20">
            <v>17100</v>
          </cell>
          <cell r="E20" t="str">
            <v xml:space="preserve">Direito de terceiros </v>
          </cell>
          <cell r="F20">
            <v>900</v>
          </cell>
          <cell r="G20"/>
          <cell r="H20">
            <v>900</v>
          </cell>
          <cell r="I20"/>
          <cell r="J20">
            <v>900</v>
          </cell>
          <cell r="K20"/>
          <cell r="L20">
            <v>900</v>
          </cell>
          <cell r="M20"/>
          <cell r="N20">
            <v>900</v>
          </cell>
          <cell r="O20"/>
          <cell r="P20">
            <v>900</v>
          </cell>
          <cell r="Q20"/>
          <cell r="R20">
            <v>900</v>
          </cell>
          <cell r="S20"/>
          <cell r="T20">
            <v>900</v>
          </cell>
          <cell r="U20"/>
          <cell r="V20">
            <v>900</v>
          </cell>
          <cell r="W20"/>
          <cell r="X20">
            <v>900</v>
          </cell>
          <cell r="Y20"/>
          <cell r="Z20">
            <v>900</v>
          </cell>
          <cell r="AA20"/>
          <cell r="AB20">
            <v>900</v>
          </cell>
        </row>
        <row r="21">
          <cell r="C21">
            <v>17200</v>
          </cell>
          <cell r="E21" t="str">
            <v>Despesas antecipadas</v>
          </cell>
          <cell r="F21">
            <v>14345</v>
          </cell>
          <cell r="G21"/>
          <cell r="H21">
            <v>12507</v>
          </cell>
          <cell r="I21"/>
          <cell r="J21">
            <v>10670</v>
          </cell>
          <cell r="K21"/>
          <cell r="L21">
            <v>8832</v>
          </cell>
          <cell r="M21"/>
          <cell r="N21">
            <v>6996</v>
          </cell>
          <cell r="O21"/>
          <cell r="P21">
            <v>5158</v>
          </cell>
          <cell r="Q21"/>
          <cell r="R21">
            <v>3320</v>
          </cell>
          <cell r="S21"/>
          <cell r="T21">
            <v>1483</v>
          </cell>
          <cell r="U21"/>
          <cell r="V21">
            <v>14280</v>
          </cell>
          <cell r="W21"/>
          <cell r="X21">
            <v>12577</v>
          </cell>
          <cell r="Y21"/>
          <cell r="Z21">
            <v>10875</v>
          </cell>
          <cell r="AA21"/>
          <cell r="AB21">
            <v>9667</v>
          </cell>
        </row>
        <row r="22">
          <cell r="C22">
            <v>11802</v>
          </cell>
          <cell r="E22" t="str">
            <v>Tributos antecipados</v>
          </cell>
          <cell r="F22">
            <v>0</v>
          </cell>
          <cell r="G22"/>
          <cell r="H22">
            <v>0</v>
          </cell>
          <cell r="I22"/>
          <cell r="J22">
            <v>0</v>
          </cell>
          <cell r="K22"/>
          <cell r="L22">
            <v>0</v>
          </cell>
          <cell r="M22"/>
          <cell r="N22">
            <v>0</v>
          </cell>
          <cell r="O22"/>
          <cell r="P22">
            <v>0</v>
          </cell>
          <cell r="Q22"/>
          <cell r="R22">
            <v>0</v>
          </cell>
          <cell r="S22"/>
          <cell r="T22">
            <v>0</v>
          </cell>
          <cell r="U22"/>
          <cell r="V22">
            <v>0</v>
          </cell>
          <cell r="W22"/>
          <cell r="X22">
            <v>0</v>
          </cell>
          <cell r="Y22"/>
          <cell r="Z22">
            <v>0</v>
          </cell>
          <cell r="AA22"/>
          <cell r="AB22">
            <v>0</v>
          </cell>
        </row>
        <row r="23">
          <cell r="E23"/>
          <cell r="F23"/>
          <cell r="G23"/>
          <cell r="H23"/>
          <cell r="I23"/>
          <cell r="J23"/>
          <cell r="L23"/>
          <cell r="N23"/>
          <cell r="P23"/>
          <cell r="R23"/>
          <cell r="T23"/>
          <cell r="V23"/>
          <cell r="X23"/>
          <cell r="Z23"/>
          <cell r="AB23"/>
        </row>
        <row r="24">
          <cell r="E24" t="str">
            <v>NÃO CIRCULANTE</v>
          </cell>
          <cell r="F24">
            <v>11387529</v>
          </cell>
          <cell r="G24"/>
          <cell r="H24">
            <v>11188362</v>
          </cell>
          <cell r="I24"/>
          <cell r="J24">
            <v>11228547</v>
          </cell>
          <cell r="K24"/>
          <cell r="L24">
            <v>11052339</v>
          </cell>
          <cell r="M24"/>
          <cell r="N24">
            <v>10745225</v>
          </cell>
          <cell r="O24"/>
          <cell r="P24">
            <v>10447600</v>
          </cell>
          <cell r="Q24"/>
          <cell r="R24">
            <v>10633438</v>
          </cell>
          <cell r="S24"/>
          <cell r="T24">
            <v>10503522</v>
          </cell>
          <cell r="U24"/>
          <cell r="V24">
            <v>10271993</v>
          </cell>
          <cell r="W24"/>
          <cell r="X24">
            <v>10286656</v>
          </cell>
          <cell r="Y24"/>
          <cell r="Z24">
            <v>9891771</v>
          </cell>
          <cell r="AA24"/>
          <cell r="AB24">
            <v>9889870</v>
          </cell>
        </row>
        <row r="25">
          <cell r="E25"/>
          <cell r="F25"/>
          <cell r="G25"/>
          <cell r="H25"/>
          <cell r="I25"/>
          <cell r="J25"/>
          <cell r="L25"/>
          <cell r="N25"/>
          <cell r="P25"/>
          <cell r="R25"/>
          <cell r="T25"/>
          <cell r="V25"/>
          <cell r="X25"/>
          <cell r="Z25"/>
          <cell r="AB25"/>
        </row>
        <row r="26">
          <cell r="E26" t="str">
            <v xml:space="preserve">Créditos à receber </v>
          </cell>
          <cell r="F26">
            <v>0</v>
          </cell>
          <cell r="G26"/>
          <cell r="H26">
            <v>0</v>
          </cell>
          <cell r="I26"/>
          <cell r="J26">
            <v>0</v>
          </cell>
          <cell r="L26">
            <v>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V26">
            <v>0</v>
          </cell>
          <cell r="X26">
            <v>0</v>
          </cell>
          <cell r="Z26">
            <v>0</v>
          </cell>
          <cell r="AB26">
            <v>0</v>
          </cell>
        </row>
        <row r="27">
          <cell r="C27">
            <v>17300</v>
          </cell>
          <cell r="E27" t="str">
            <v xml:space="preserve">Direito de terceiros </v>
          </cell>
          <cell r="F27">
            <v>0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/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>
            <v>0</v>
          </cell>
          <cell r="W27"/>
          <cell r="X27">
            <v>0</v>
          </cell>
          <cell r="Y27"/>
          <cell r="Z27">
            <v>0</v>
          </cell>
          <cell r="AA27"/>
          <cell r="AB27">
            <v>0</v>
          </cell>
        </row>
        <row r="28">
          <cell r="C28">
            <v>17301</v>
          </cell>
          <cell r="E28" t="str">
            <v>Acordo IMA - PMC</v>
          </cell>
          <cell r="F28">
            <v>0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/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>
            <v>0</v>
          </cell>
          <cell r="W28"/>
          <cell r="X28">
            <v>0</v>
          </cell>
          <cell r="Y28"/>
          <cell r="Z28">
            <v>0</v>
          </cell>
          <cell r="AA28"/>
          <cell r="AB28">
            <v>0</v>
          </cell>
        </row>
        <row r="29">
          <cell r="E29"/>
          <cell r="F29"/>
          <cell r="G29"/>
          <cell r="H29"/>
          <cell r="I29"/>
          <cell r="J29"/>
          <cell r="L29"/>
          <cell r="N29"/>
          <cell r="P29"/>
          <cell r="R29"/>
          <cell r="T29"/>
          <cell r="V29"/>
          <cell r="X29"/>
          <cell r="Z29"/>
          <cell r="AB29"/>
        </row>
        <row r="30">
          <cell r="C30"/>
          <cell r="D30"/>
          <cell r="E30" t="str">
            <v>Processos Judiciais</v>
          </cell>
          <cell r="F30">
            <v>804010</v>
          </cell>
          <cell r="G30"/>
          <cell r="H30">
            <v>851508</v>
          </cell>
          <cell r="I30"/>
          <cell r="J30">
            <v>844290</v>
          </cell>
          <cell r="L30">
            <v>817583</v>
          </cell>
          <cell r="N30">
            <v>832222</v>
          </cell>
          <cell r="P30">
            <v>763474</v>
          </cell>
          <cell r="R30">
            <v>772312</v>
          </cell>
          <cell r="T30">
            <v>772312</v>
          </cell>
          <cell r="V30">
            <v>771654</v>
          </cell>
          <cell r="X30">
            <v>771654</v>
          </cell>
          <cell r="Z30">
            <v>771654</v>
          </cell>
          <cell r="AB30">
            <v>798989</v>
          </cell>
        </row>
        <row r="31">
          <cell r="C31">
            <v>122</v>
          </cell>
          <cell r="E31" t="str">
            <v>Processos Judiciais</v>
          </cell>
          <cell r="F31">
            <v>804010</v>
          </cell>
          <cell r="G31"/>
          <cell r="H31">
            <v>851508</v>
          </cell>
          <cell r="I31"/>
          <cell r="J31">
            <v>844290</v>
          </cell>
          <cell r="K31"/>
          <cell r="L31">
            <v>817583</v>
          </cell>
          <cell r="M31"/>
          <cell r="N31">
            <v>832222</v>
          </cell>
          <cell r="O31"/>
          <cell r="P31">
            <v>763474</v>
          </cell>
          <cell r="Q31"/>
          <cell r="R31">
            <v>772312</v>
          </cell>
          <cell r="S31"/>
          <cell r="T31">
            <v>772312</v>
          </cell>
          <cell r="U31"/>
          <cell r="V31">
            <v>771654</v>
          </cell>
          <cell r="W31"/>
          <cell r="X31">
            <v>771654</v>
          </cell>
          <cell r="Y31"/>
          <cell r="Z31">
            <v>771654</v>
          </cell>
          <cell r="AA31"/>
          <cell r="AB31">
            <v>798989</v>
          </cell>
        </row>
        <row r="32">
          <cell r="E32"/>
          <cell r="F32"/>
          <cell r="G32"/>
          <cell r="H32"/>
          <cell r="I32"/>
          <cell r="J32"/>
          <cell r="L32"/>
          <cell r="N32"/>
          <cell r="P32"/>
          <cell r="R32"/>
          <cell r="T32"/>
          <cell r="V32"/>
          <cell r="X32"/>
          <cell r="Z32"/>
          <cell r="AB32"/>
        </row>
        <row r="33">
          <cell r="E33" t="str">
            <v>Tributos a Recuperar</v>
          </cell>
          <cell r="F33">
            <v>81752</v>
          </cell>
          <cell r="G33"/>
          <cell r="H33">
            <v>78984</v>
          </cell>
          <cell r="I33"/>
          <cell r="J33">
            <v>112135</v>
          </cell>
          <cell r="K33"/>
          <cell r="L33">
            <v>108340</v>
          </cell>
          <cell r="M33"/>
          <cell r="N33">
            <v>104545</v>
          </cell>
          <cell r="O33"/>
          <cell r="P33">
            <v>100750</v>
          </cell>
          <cell r="Q33"/>
          <cell r="R33">
            <v>96955</v>
          </cell>
          <cell r="S33"/>
          <cell r="T33">
            <v>93160</v>
          </cell>
          <cell r="U33"/>
          <cell r="V33">
            <v>89365</v>
          </cell>
          <cell r="W33"/>
          <cell r="X33">
            <v>85570</v>
          </cell>
          <cell r="Y33"/>
          <cell r="Z33">
            <v>81775</v>
          </cell>
          <cell r="AA33"/>
          <cell r="AB33">
            <v>77980</v>
          </cell>
        </row>
        <row r="34">
          <cell r="C34">
            <v>17500</v>
          </cell>
          <cell r="E34" t="str">
            <v>ICMS-Ciap</v>
          </cell>
          <cell r="F34">
            <v>81752</v>
          </cell>
          <cell r="G34"/>
          <cell r="H34">
            <v>78984</v>
          </cell>
          <cell r="I34"/>
          <cell r="J34">
            <v>112135</v>
          </cell>
          <cell r="K34"/>
          <cell r="L34">
            <v>108340</v>
          </cell>
          <cell r="M34"/>
          <cell r="N34">
            <v>104545</v>
          </cell>
          <cell r="O34"/>
          <cell r="P34">
            <v>100750</v>
          </cell>
          <cell r="Q34"/>
          <cell r="R34">
            <v>96955</v>
          </cell>
          <cell r="S34"/>
          <cell r="T34">
            <v>93160</v>
          </cell>
          <cell r="U34"/>
          <cell r="V34">
            <v>89365</v>
          </cell>
          <cell r="W34"/>
          <cell r="X34">
            <v>85570</v>
          </cell>
          <cell r="Y34"/>
          <cell r="Z34">
            <v>81775</v>
          </cell>
          <cell r="AA34"/>
          <cell r="AB34">
            <v>77980</v>
          </cell>
        </row>
        <row r="35">
          <cell r="E35"/>
          <cell r="F35"/>
          <cell r="G35"/>
          <cell r="H35"/>
          <cell r="I35"/>
          <cell r="J35"/>
          <cell r="L35"/>
          <cell r="N35"/>
          <cell r="P35"/>
          <cell r="R35"/>
          <cell r="T35"/>
          <cell r="V35"/>
          <cell r="X35"/>
          <cell r="Z35"/>
          <cell r="AB35"/>
        </row>
        <row r="36">
          <cell r="E36" t="str">
            <v>Imobilizado</v>
          </cell>
          <cell r="F36">
            <v>7701690</v>
          </cell>
          <cell r="G36"/>
          <cell r="H36">
            <v>7501472</v>
          </cell>
          <cell r="I36"/>
          <cell r="J36">
            <v>7559403</v>
          </cell>
          <cell r="L36">
            <v>7457246</v>
          </cell>
          <cell r="N36">
            <v>7287769</v>
          </cell>
          <cell r="P36">
            <v>7103324</v>
          </cell>
          <cell r="R36">
            <v>7324756</v>
          </cell>
          <cell r="T36">
            <v>7238368</v>
          </cell>
          <cell r="V36">
            <v>7047861</v>
          </cell>
          <cell r="X36">
            <v>7102806</v>
          </cell>
          <cell r="Z36">
            <v>6748203</v>
          </cell>
          <cell r="AB36">
            <v>6759248</v>
          </cell>
        </row>
        <row r="37">
          <cell r="E37"/>
          <cell r="F37"/>
          <cell r="G37"/>
          <cell r="H37"/>
          <cell r="I37"/>
          <cell r="J37"/>
          <cell r="L37"/>
          <cell r="N37"/>
          <cell r="P37"/>
          <cell r="R37"/>
          <cell r="T37"/>
          <cell r="V37"/>
          <cell r="X37"/>
          <cell r="Z37"/>
          <cell r="AB37"/>
        </row>
        <row r="38">
          <cell r="C38">
            <v>124</v>
          </cell>
          <cell r="E38" t="str">
            <v>Imobilizado</v>
          </cell>
          <cell r="F38">
            <v>7701690</v>
          </cell>
          <cell r="G38"/>
          <cell r="H38">
            <v>7501472</v>
          </cell>
          <cell r="I38"/>
          <cell r="J38">
            <v>7559403</v>
          </cell>
          <cell r="K38"/>
          <cell r="L38">
            <v>7457246</v>
          </cell>
          <cell r="M38"/>
          <cell r="N38">
            <v>7287769</v>
          </cell>
          <cell r="O38"/>
          <cell r="P38">
            <v>7103324</v>
          </cell>
          <cell r="Q38"/>
          <cell r="R38">
            <v>7324756</v>
          </cell>
          <cell r="S38"/>
          <cell r="T38">
            <v>7238368</v>
          </cell>
          <cell r="U38"/>
          <cell r="V38">
            <v>7047861</v>
          </cell>
          <cell r="W38"/>
          <cell r="X38">
            <v>7102806</v>
          </cell>
          <cell r="Y38"/>
          <cell r="Z38">
            <v>6748203</v>
          </cell>
          <cell r="AA38"/>
          <cell r="AB38">
            <v>6759248</v>
          </cell>
        </row>
        <row r="39">
          <cell r="E39"/>
          <cell r="F39"/>
          <cell r="G39"/>
          <cell r="H39"/>
          <cell r="I39"/>
          <cell r="J39"/>
          <cell r="L39"/>
          <cell r="N39"/>
          <cell r="P39"/>
          <cell r="R39"/>
          <cell r="T39"/>
          <cell r="V39"/>
          <cell r="X39"/>
          <cell r="Z39"/>
          <cell r="AB39"/>
        </row>
        <row r="40">
          <cell r="E40" t="str">
            <v>Intangível</v>
          </cell>
          <cell r="F40">
            <v>2800077</v>
          </cell>
          <cell r="G40"/>
          <cell r="H40">
            <v>2756398</v>
          </cell>
          <cell r="I40"/>
          <cell r="J40">
            <v>2712719</v>
          </cell>
          <cell r="L40">
            <v>2669170</v>
          </cell>
          <cell r="N40">
            <v>2520689</v>
          </cell>
          <cell r="P40">
            <v>2480052</v>
          </cell>
          <cell r="R40">
            <v>2439415</v>
          </cell>
          <cell r="T40">
            <v>2399682</v>
          </cell>
          <cell r="V40">
            <v>2363113</v>
          </cell>
          <cell r="X40">
            <v>2326626</v>
          </cell>
          <cell r="Z40">
            <v>2290139</v>
          </cell>
          <cell r="AB40">
            <v>2253653</v>
          </cell>
        </row>
        <row r="41">
          <cell r="E41"/>
          <cell r="F41"/>
          <cell r="G41"/>
          <cell r="H41"/>
          <cell r="I41"/>
          <cell r="J41"/>
          <cell r="L41"/>
          <cell r="N41"/>
          <cell r="P41"/>
          <cell r="R41"/>
          <cell r="T41"/>
          <cell r="V41"/>
          <cell r="X41"/>
          <cell r="Z41"/>
          <cell r="AB41"/>
        </row>
        <row r="42">
          <cell r="C42">
            <v>125</v>
          </cell>
          <cell r="E42" t="str">
            <v>Intangível</v>
          </cell>
          <cell r="F42">
            <v>2800077</v>
          </cell>
          <cell r="G42"/>
          <cell r="H42">
            <v>2756398</v>
          </cell>
          <cell r="I42"/>
          <cell r="J42">
            <v>2712719</v>
          </cell>
          <cell r="K42"/>
          <cell r="L42">
            <v>2669170</v>
          </cell>
          <cell r="M42"/>
          <cell r="N42">
            <v>2520689</v>
          </cell>
          <cell r="O42"/>
          <cell r="P42">
            <v>2480052</v>
          </cell>
          <cell r="Q42"/>
          <cell r="R42">
            <v>2439415</v>
          </cell>
          <cell r="S42"/>
          <cell r="T42">
            <v>2399682</v>
          </cell>
          <cell r="U42"/>
          <cell r="V42">
            <v>2363113</v>
          </cell>
          <cell r="W42"/>
          <cell r="X42">
            <v>2326626</v>
          </cell>
          <cell r="Y42"/>
          <cell r="Z42">
            <v>2290139</v>
          </cell>
          <cell r="AA42"/>
          <cell r="AB42">
            <v>2253653</v>
          </cell>
        </row>
        <row r="43">
          <cell r="E43"/>
          <cell r="F43"/>
          <cell r="G43"/>
          <cell r="H43"/>
          <cell r="I43"/>
          <cell r="J43"/>
          <cell r="L43"/>
          <cell r="N43"/>
          <cell r="P43"/>
          <cell r="R43"/>
          <cell r="T43"/>
          <cell r="V43"/>
          <cell r="X43"/>
          <cell r="Z43"/>
          <cell r="AB43"/>
        </row>
        <row r="44">
          <cell r="E44" t="str">
            <v>ATIVO TOTAL</v>
          </cell>
          <cell r="F44">
            <v>28461720</v>
          </cell>
          <cell r="G44"/>
          <cell r="H44">
            <v>27415017</v>
          </cell>
          <cell r="I44"/>
          <cell r="J44">
            <v>25709641</v>
          </cell>
          <cell r="K44"/>
          <cell r="L44">
            <v>25104260</v>
          </cell>
          <cell r="M44"/>
          <cell r="N44">
            <v>24008391</v>
          </cell>
          <cell r="O44"/>
          <cell r="P44">
            <v>26152442</v>
          </cell>
          <cell r="Q44"/>
          <cell r="R44">
            <v>25155784</v>
          </cell>
          <cell r="S44"/>
          <cell r="T44">
            <v>26419776</v>
          </cell>
          <cell r="U44"/>
          <cell r="V44">
            <v>25498135</v>
          </cell>
          <cell r="W44"/>
          <cell r="X44">
            <v>24201412</v>
          </cell>
          <cell r="Y44"/>
          <cell r="Z44">
            <v>23525443</v>
          </cell>
          <cell r="AA44"/>
          <cell r="AB44">
            <v>22571663</v>
          </cell>
        </row>
        <row r="45">
          <cell r="E45"/>
          <cell r="F45"/>
        </row>
        <row r="54">
          <cell r="C54">
            <v>212</v>
          </cell>
          <cell r="E54" t="str">
            <v>Fornecedores</v>
          </cell>
          <cell r="F54">
            <v>2356668</v>
          </cell>
          <cell r="G54"/>
          <cell r="H54">
            <v>2360618</v>
          </cell>
          <cell r="I54"/>
          <cell r="J54">
            <v>2310220</v>
          </cell>
          <cell r="K54"/>
          <cell r="L54">
            <v>2926192</v>
          </cell>
          <cell r="M54"/>
          <cell r="N54">
            <v>1341751</v>
          </cell>
          <cell r="O54"/>
          <cell r="P54">
            <v>2130498</v>
          </cell>
          <cell r="Q54"/>
          <cell r="R54">
            <v>2626443</v>
          </cell>
          <cell r="S54"/>
          <cell r="T54">
            <v>2544824</v>
          </cell>
          <cell r="U54"/>
          <cell r="V54">
            <v>2536052</v>
          </cell>
          <cell r="W54"/>
          <cell r="X54">
            <v>3028403</v>
          </cell>
          <cell r="Y54"/>
          <cell r="Z54">
            <v>3168570</v>
          </cell>
          <cell r="AA54"/>
          <cell r="AB54">
            <v>3693483</v>
          </cell>
        </row>
        <row r="55">
          <cell r="C55"/>
          <cell r="E55" t="str">
            <v>Acordos</v>
          </cell>
          <cell r="F55">
            <v>0</v>
          </cell>
          <cell r="G55"/>
          <cell r="H55">
            <v>0</v>
          </cell>
          <cell r="I55"/>
          <cell r="J55">
            <v>0</v>
          </cell>
          <cell r="K55"/>
          <cell r="L55">
            <v>0</v>
          </cell>
          <cell r="M55"/>
          <cell r="N55">
            <v>0</v>
          </cell>
          <cell r="O55"/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>
            <v>0</v>
          </cell>
          <cell r="W55"/>
          <cell r="X55">
            <v>0</v>
          </cell>
          <cell r="Y55"/>
          <cell r="Z55">
            <v>0</v>
          </cell>
          <cell r="AA55"/>
          <cell r="AB55">
            <v>0</v>
          </cell>
        </row>
        <row r="56">
          <cell r="C56">
            <v>213</v>
          </cell>
          <cell r="D56"/>
          <cell r="E56" t="str">
            <v>Salários e obrigações sociais</v>
          </cell>
          <cell r="F56">
            <v>7379317</v>
          </cell>
          <cell r="G56"/>
          <cell r="H56">
            <v>7504888</v>
          </cell>
          <cell r="I56"/>
          <cell r="J56">
            <v>8143418</v>
          </cell>
          <cell r="K56"/>
          <cell r="L56">
            <v>8072746</v>
          </cell>
          <cell r="M56"/>
          <cell r="N56">
            <v>8395480</v>
          </cell>
          <cell r="O56"/>
          <cell r="P56">
            <v>10659069</v>
          </cell>
          <cell r="Q56"/>
          <cell r="R56">
            <v>9969028</v>
          </cell>
          <cell r="S56"/>
          <cell r="T56">
            <v>12362412</v>
          </cell>
          <cell r="U56"/>
          <cell r="V56">
            <v>11046648</v>
          </cell>
          <cell r="W56"/>
          <cell r="X56">
            <v>10333855</v>
          </cell>
          <cell r="Y56"/>
          <cell r="Z56">
            <v>11230590</v>
          </cell>
          <cell r="AA56"/>
          <cell r="AB56">
            <v>9606350</v>
          </cell>
        </row>
        <row r="57">
          <cell r="C57">
            <v>21304</v>
          </cell>
          <cell r="D57"/>
          <cell r="E57" t="str">
            <v>Obrigações sociais - parcelamentos</v>
          </cell>
          <cell r="F57">
            <v>362080</v>
          </cell>
          <cell r="G57"/>
          <cell r="H57">
            <v>328263</v>
          </cell>
          <cell r="I57"/>
          <cell r="J57">
            <v>293460</v>
          </cell>
          <cell r="K57"/>
          <cell r="L57">
            <v>258537</v>
          </cell>
          <cell r="M57"/>
          <cell r="N57">
            <v>230222</v>
          </cell>
          <cell r="O57"/>
          <cell r="P57">
            <v>201779</v>
          </cell>
          <cell r="Q57"/>
          <cell r="R57">
            <v>172823</v>
          </cell>
          <cell r="S57"/>
          <cell r="T57">
            <v>143533</v>
          </cell>
          <cell r="U57"/>
          <cell r="V57">
            <v>408471</v>
          </cell>
          <cell r="W57"/>
          <cell r="X57">
            <v>398772</v>
          </cell>
          <cell r="Y57"/>
          <cell r="Z57">
            <v>393002</v>
          </cell>
          <cell r="AA57"/>
          <cell r="AB57">
            <v>425591</v>
          </cell>
        </row>
        <row r="58">
          <cell r="C58">
            <v>214</v>
          </cell>
          <cell r="E58" t="str">
            <v>Obrigações tributárias</v>
          </cell>
          <cell r="F58">
            <v>888104</v>
          </cell>
          <cell r="G58"/>
          <cell r="H58">
            <v>941350</v>
          </cell>
          <cell r="I58"/>
          <cell r="J58">
            <v>981616</v>
          </cell>
          <cell r="L58">
            <v>980168</v>
          </cell>
          <cell r="N58">
            <v>1016495</v>
          </cell>
          <cell r="P58">
            <v>1464617</v>
          </cell>
          <cell r="R58">
            <v>1677661</v>
          </cell>
          <cell r="T58">
            <v>1906952</v>
          </cell>
          <cell r="V58">
            <v>1117932</v>
          </cell>
          <cell r="X58">
            <v>1474733</v>
          </cell>
          <cell r="Z58">
            <v>1315900</v>
          </cell>
          <cell r="AB58">
            <v>1337527</v>
          </cell>
        </row>
        <row r="59">
          <cell r="C59">
            <v>215</v>
          </cell>
          <cell r="D59"/>
          <cell r="E59" t="str">
            <v>Obrigações tributárias - parcelamentos</v>
          </cell>
          <cell r="F59">
            <v>81667</v>
          </cell>
          <cell r="G59"/>
          <cell r="H59">
            <v>70520</v>
          </cell>
          <cell r="I59"/>
          <cell r="J59">
            <v>59113</v>
          </cell>
          <cell r="K59"/>
          <cell r="L59">
            <v>47624</v>
          </cell>
          <cell r="M59"/>
          <cell r="N59">
            <v>35906</v>
          </cell>
          <cell r="O59"/>
          <cell r="P59">
            <v>83090</v>
          </cell>
          <cell r="Q59"/>
          <cell r="R59">
            <v>130882</v>
          </cell>
          <cell r="S59"/>
          <cell r="T59">
            <v>260557</v>
          </cell>
          <cell r="U59"/>
          <cell r="V59">
            <v>416465</v>
          </cell>
          <cell r="W59"/>
          <cell r="X59">
            <v>404649</v>
          </cell>
          <cell r="Y59"/>
          <cell r="Z59">
            <v>393897</v>
          </cell>
          <cell r="AA59"/>
          <cell r="AB59">
            <v>714702</v>
          </cell>
        </row>
        <row r="60">
          <cell r="C60">
            <v>216</v>
          </cell>
          <cell r="E60" t="str">
            <v>Outras obrigações</v>
          </cell>
          <cell r="F60">
            <v>19150</v>
          </cell>
          <cell r="G60"/>
          <cell r="H60">
            <v>13989</v>
          </cell>
          <cell r="I60"/>
          <cell r="J60">
            <v>8088</v>
          </cell>
          <cell r="K60"/>
          <cell r="L60">
            <v>52594</v>
          </cell>
          <cell r="M60"/>
          <cell r="N60">
            <v>35000</v>
          </cell>
          <cell r="O60"/>
          <cell r="P60">
            <v>38200</v>
          </cell>
          <cell r="Q60"/>
          <cell r="R60">
            <v>45936</v>
          </cell>
          <cell r="S60"/>
          <cell r="T60">
            <v>244403</v>
          </cell>
          <cell r="U60"/>
          <cell r="V60">
            <v>348889</v>
          </cell>
          <cell r="W60"/>
          <cell r="X60">
            <v>291460</v>
          </cell>
          <cell r="Y60">
            <v>23855.7</v>
          </cell>
          <cell r="Z60">
            <v>253559</v>
          </cell>
          <cell r="AA60">
            <v>23855.7</v>
          </cell>
          <cell r="AB60">
            <v>446609</v>
          </cell>
        </row>
        <row r="61">
          <cell r="C61">
            <v>28606</v>
          </cell>
          <cell r="E61" t="str">
            <v>Dividendos e participações</v>
          </cell>
          <cell r="F61">
            <v>4707</v>
          </cell>
          <cell r="G61">
            <v>4706.75</v>
          </cell>
          <cell r="H61">
            <v>4707</v>
          </cell>
          <cell r="I61">
            <v>4706.75</v>
          </cell>
          <cell r="J61">
            <v>4707</v>
          </cell>
          <cell r="K61">
            <v>4706.75</v>
          </cell>
          <cell r="L61">
            <v>4707</v>
          </cell>
          <cell r="M61">
            <v>4706.75</v>
          </cell>
          <cell r="N61">
            <v>4707</v>
          </cell>
          <cell r="O61">
            <v>4706.75</v>
          </cell>
          <cell r="P61">
            <v>4707</v>
          </cell>
          <cell r="Q61">
            <v>4706.75</v>
          </cell>
          <cell r="R61">
            <v>4707</v>
          </cell>
          <cell r="S61">
            <v>4706.75</v>
          </cell>
          <cell r="T61">
            <v>4707</v>
          </cell>
          <cell r="U61">
            <v>4706.75</v>
          </cell>
          <cell r="V61">
            <v>4707</v>
          </cell>
          <cell r="W61">
            <v>4706.75</v>
          </cell>
          <cell r="X61">
            <v>4707</v>
          </cell>
          <cell r="Y61">
            <v>4706.75</v>
          </cell>
          <cell r="Z61">
            <v>4707</v>
          </cell>
          <cell r="AA61">
            <v>4706.75</v>
          </cell>
          <cell r="AB61">
            <v>4707</v>
          </cell>
        </row>
        <row r="62">
          <cell r="C62">
            <v>217</v>
          </cell>
          <cell r="E62" t="str">
            <v>Adiantamentos</v>
          </cell>
          <cell r="F62">
            <v>129454</v>
          </cell>
          <cell r="G62"/>
          <cell r="H62">
            <v>123247</v>
          </cell>
          <cell r="I62"/>
          <cell r="J62">
            <v>128527</v>
          </cell>
          <cell r="K62"/>
          <cell r="L62">
            <v>134431</v>
          </cell>
          <cell r="M62"/>
          <cell r="N62">
            <v>134448</v>
          </cell>
          <cell r="O62"/>
          <cell r="P62">
            <v>145463</v>
          </cell>
          <cell r="Q62"/>
          <cell r="R62">
            <v>179226</v>
          </cell>
          <cell r="S62"/>
          <cell r="T62">
            <v>146291</v>
          </cell>
          <cell r="U62"/>
          <cell r="V62">
            <v>148407</v>
          </cell>
          <cell r="W62"/>
          <cell r="X62">
            <v>147322</v>
          </cell>
          <cell r="Y62"/>
          <cell r="Z62">
            <v>152151</v>
          </cell>
          <cell r="AA62"/>
          <cell r="AB62">
            <v>153599</v>
          </cell>
        </row>
        <row r="63">
          <cell r="C63">
            <v>21603</v>
          </cell>
          <cell r="E63" t="str">
            <v>Tributos diferidos</v>
          </cell>
          <cell r="F63">
            <v>0</v>
          </cell>
          <cell r="G63"/>
          <cell r="H63">
            <v>0</v>
          </cell>
          <cell r="I63"/>
          <cell r="J63">
            <v>0</v>
          </cell>
          <cell r="K63"/>
          <cell r="L63">
            <v>0</v>
          </cell>
          <cell r="M63"/>
          <cell r="N63">
            <v>0</v>
          </cell>
          <cell r="O63"/>
          <cell r="P63">
            <v>0</v>
          </cell>
          <cell r="Q63"/>
          <cell r="R63">
            <v>0</v>
          </cell>
          <cell r="S63"/>
          <cell r="T63">
            <v>0</v>
          </cell>
          <cell r="U63"/>
          <cell r="V63">
            <v>0</v>
          </cell>
          <cell r="W63"/>
          <cell r="X63">
            <v>0</v>
          </cell>
          <cell r="Y63"/>
          <cell r="Z63">
            <v>0</v>
          </cell>
          <cell r="AA63"/>
          <cell r="AB63">
            <v>0</v>
          </cell>
        </row>
        <row r="64">
          <cell r="C64">
            <v>21604</v>
          </cell>
          <cell r="E64" t="str">
            <v>Receita diferida</v>
          </cell>
          <cell r="F64">
            <v>0</v>
          </cell>
          <cell r="G64"/>
          <cell r="H64">
            <v>0</v>
          </cell>
          <cell r="I64"/>
          <cell r="J64">
            <v>0</v>
          </cell>
          <cell r="K64"/>
          <cell r="L64">
            <v>0</v>
          </cell>
          <cell r="M64"/>
          <cell r="N64">
            <v>0</v>
          </cell>
          <cell r="O64"/>
          <cell r="P64">
            <v>0</v>
          </cell>
          <cell r="Q64"/>
          <cell r="R64">
            <v>0</v>
          </cell>
          <cell r="S64"/>
          <cell r="T64">
            <v>0</v>
          </cell>
          <cell r="U64"/>
          <cell r="V64">
            <v>0</v>
          </cell>
          <cell r="W64"/>
          <cell r="X64">
            <v>0</v>
          </cell>
          <cell r="Y64"/>
          <cell r="Z64">
            <v>0</v>
          </cell>
          <cell r="AA64"/>
          <cell r="AB64">
            <v>0</v>
          </cell>
        </row>
        <row r="65">
          <cell r="C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</row>
        <row r="66">
          <cell r="C66"/>
          <cell r="D66"/>
          <cell r="E66" t="str">
            <v>NÃO CIRCULANTE</v>
          </cell>
          <cell r="F66">
            <v>1682401</v>
          </cell>
          <cell r="G66"/>
          <cell r="H66">
            <v>1601252</v>
          </cell>
          <cell r="I66"/>
          <cell r="J66">
            <v>1597715</v>
          </cell>
          <cell r="K66"/>
          <cell r="L66">
            <v>1544762</v>
          </cell>
          <cell r="M66"/>
          <cell r="N66">
            <v>1541607</v>
          </cell>
          <cell r="O66"/>
          <cell r="P66">
            <v>1829352</v>
          </cell>
          <cell r="Q66"/>
          <cell r="R66">
            <v>1764041</v>
          </cell>
          <cell r="S66"/>
          <cell r="T66">
            <v>1965363</v>
          </cell>
          <cell r="U66"/>
          <cell r="V66">
            <v>4163273</v>
          </cell>
          <cell r="W66"/>
          <cell r="X66">
            <v>4071476</v>
          </cell>
          <cell r="Y66"/>
          <cell r="Z66">
            <v>4079508</v>
          </cell>
          <cell r="AA66"/>
          <cell r="AB66">
            <v>3839471</v>
          </cell>
        </row>
        <row r="67">
          <cell r="C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</row>
        <row r="68">
          <cell r="C68">
            <v>221</v>
          </cell>
          <cell r="E68" t="str">
            <v>Obrigações Tributárias - Parcelamentos</v>
          </cell>
          <cell r="F68">
            <v>2458</v>
          </cell>
          <cell r="G68"/>
          <cell r="H68">
            <v>2458</v>
          </cell>
          <cell r="I68"/>
          <cell r="J68">
            <v>2458</v>
          </cell>
          <cell r="K68"/>
          <cell r="L68">
            <v>2458</v>
          </cell>
          <cell r="M68"/>
          <cell r="N68">
            <v>2458</v>
          </cell>
          <cell r="O68"/>
          <cell r="P68">
            <v>118010</v>
          </cell>
          <cell r="Q68"/>
          <cell r="R68">
            <v>162486</v>
          </cell>
          <cell r="S68"/>
          <cell r="T68">
            <v>152588</v>
          </cell>
          <cell r="U68"/>
          <cell r="V68">
            <v>799604</v>
          </cell>
          <cell r="W68"/>
          <cell r="X68">
            <v>775729</v>
          </cell>
          <cell r="Y68"/>
          <cell r="Z68">
            <v>755839</v>
          </cell>
          <cell r="AA68"/>
          <cell r="AB68">
            <v>873308</v>
          </cell>
        </row>
        <row r="69">
          <cell r="C69">
            <v>222</v>
          </cell>
          <cell r="E69" t="str">
            <v>Obrigações Sociais - Parcelamentos</v>
          </cell>
          <cell r="F69">
            <v>0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/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>
            <v>1465398</v>
          </cell>
          <cell r="W69"/>
          <cell r="X69">
            <v>1434219</v>
          </cell>
          <cell r="Y69"/>
          <cell r="Z69">
            <v>1411930</v>
          </cell>
          <cell r="AA69"/>
          <cell r="AB69">
            <v>1539832</v>
          </cell>
        </row>
        <row r="70">
          <cell r="C70">
            <v>223</v>
          </cell>
          <cell r="E70" t="str">
            <v>Provisões para Contingências</v>
          </cell>
          <cell r="F70">
            <v>1078215</v>
          </cell>
          <cell r="G70"/>
          <cell r="H70">
            <v>1072215</v>
          </cell>
          <cell r="I70"/>
          <cell r="J70">
            <v>1072215</v>
          </cell>
          <cell r="K70"/>
          <cell r="L70">
            <v>1012215</v>
          </cell>
          <cell r="M70"/>
          <cell r="N70">
            <v>1012215</v>
          </cell>
          <cell r="O70"/>
          <cell r="P70">
            <v>1122000</v>
          </cell>
          <cell r="Q70"/>
          <cell r="R70">
            <v>1072000</v>
          </cell>
          <cell r="S70"/>
          <cell r="T70">
            <v>1212000</v>
          </cell>
          <cell r="U70"/>
          <cell r="V70">
            <v>1408000</v>
          </cell>
          <cell r="W70"/>
          <cell r="X70">
            <v>1408000</v>
          </cell>
          <cell r="Y70"/>
          <cell r="Z70">
            <v>1408000</v>
          </cell>
          <cell r="AA70"/>
          <cell r="AB70">
            <v>926000</v>
          </cell>
        </row>
        <row r="71">
          <cell r="C71">
            <v>225</v>
          </cell>
          <cell r="E71" t="str">
            <v>Tributos diferidos</v>
          </cell>
          <cell r="F71">
            <v>601728</v>
          </cell>
          <cell r="G71"/>
          <cell r="H71">
            <v>526579</v>
          </cell>
          <cell r="I71"/>
          <cell r="J71">
            <v>523042</v>
          </cell>
          <cell r="K71"/>
          <cell r="L71">
            <v>530089</v>
          </cell>
          <cell r="M71"/>
          <cell r="N71">
            <v>526934</v>
          </cell>
          <cell r="O71"/>
          <cell r="P71">
            <v>589342</v>
          </cell>
          <cell r="Q71"/>
          <cell r="R71">
            <v>529555</v>
          </cell>
          <cell r="S71"/>
          <cell r="T71">
            <v>600775</v>
          </cell>
          <cell r="U71"/>
          <cell r="V71">
            <v>490271</v>
          </cell>
          <cell r="W71"/>
          <cell r="X71">
            <v>453528</v>
          </cell>
          <cell r="Y71"/>
          <cell r="Z71">
            <v>503739</v>
          </cell>
          <cell r="AA71"/>
          <cell r="AB71">
            <v>500331</v>
          </cell>
        </row>
        <row r="72"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</row>
        <row r="73">
          <cell r="C73"/>
          <cell r="E73" t="str">
            <v>PATRIMÔNIO LÍQUIDO</v>
          </cell>
          <cell r="F73">
            <v>15558172</v>
          </cell>
          <cell r="G73"/>
          <cell r="H73">
            <v>14466183</v>
          </cell>
          <cell r="I73"/>
          <cell r="J73">
            <v>12182777</v>
          </cell>
          <cell r="K73"/>
          <cell r="L73">
            <v>11082499</v>
          </cell>
          <cell r="M73">
            <v>0</v>
          </cell>
          <cell r="N73">
            <v>11272775</v>
          </cell>
          <cell r="O73">
            <v>0</v>
          </cell>
          <cell r="P73">
            <v>9595667</v>
          </cell>
          <cell r="Q73"/>
          <cell r="R73">
            <v>8585037</v>
          </cell>
          <cell r="S73"/>
          <cell r="T73">
            <v>6840734</v>
          </cell>
          <cell r="U73"/>
          <cell r="V73">
            <v>5307291</v>
          </cell>
          <cell r="W73"/>
          <cell r="X73">
            <v>4046035</v>
          </cell>
          <cell r="Y73"/>
          <cell r="Z73">
            <v>2533559</v>
          </cell>
          <cell r="AA73"/>
          <cell r="AB73">
            <v>2349624</v>
          </cell>
        </row>
        <row r="74">
          <cell r="C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</row>
        <row r="75">
          <cell r="C75"/>
          <cell r="E75" t="str">
            <v>Capital Social</v>
          </cell>
          <cell r="F75">
            <v>16286425</v>
          </cell>
          <cell r="G75"/>
          <cell r="H75">
            <v>16286425</v>
          </cell>
          <cell r="I75"/>
          <cell r="J75">
            <v>16286425</v>
          </cell>
          <cell r="K75"/>
          <cell r="L75">
            <v>16286425</v>
          </cell>
          <cell r="M75"/>
          <cell r="N75">
            <v>16286425</v>
          </cell>
          <cell r="O75"/>
          <cell r="P75">
            <v>16286425</v>
          </cell>
          <cell r="Q75"/>
          <cell r="R75">
            <v>16286425</v>
          </cell>
          <cell r="S75"/>
          <cell r="T75">
            <v>16286425</v>
          </cell>
          <cell r="U75"/>
          <cell r="V75">
            <v>16286425</v>
          </cell>
          <cell r="W75"/>
          <cell r="X75">
            <v>16286425</v>
          </cell>
          <cell r="Y75"/>
          <cell r="Z75">
            <v>16286425</v>
          </cell>
          <cell r="AA75"/>
          <cell r="AB75">
            <v>16286425</v>
          </cell>
        </row>
        <row r="76">
          <cell r="C76">
            <v>29000</v>
          </cell>
          <cell r="E76" t="str">
            <v>Capital Subscrito</v>
          </cell>
          <cell r="F76">
            <v>16286425</v>
          </cell>
          <cell r="G76"/>
          <cell r="H76">
            <v>16286425</v>
          </cell>
          <cell r="I76"/>
          <cell r="J76">
            <v>16286425</v>
          </cell>
          <cell r="K76"/>
          <cell r="L76">
            <v>16286425</v>
          </cell>
          <cell r="M76"/>
          <cell r="N76">
            <v>16286425</v>
          </cell>
          <cell r="O76"/>
          <cell r="P76">
            <v>16286425</v>
          </cell>
          <cell r="Q76"/>
          <cell r="R76">
            <v>16286425</v>
          </cell>
          <cell r="S76"/>
          <cell r="T76">
            <v>16286425</v>
          </cell>
          <cell r="U76"/>
          <cell r="V76">
            <v>16286425</v>
          </cell>
          <cell r="W76"/>
          <cell r="X76">
            <v>17915068</v>
          </cell>
          <cell r="Y76"/>
          <cell r="Z76">
            <v>17915068</v>
          </cell>
          <cell r="AA76"/>
          <cell r="AB76">
            <v>17915068</v>
          </cell>
        </row>
        <row r="77">
          <cell r="C77">
            <v>29001</v>
          </cell>
          <cell r="E77" t="str">
            <v>Capital a Integralizar</v>
          </cell>
          <cell r="F77">
            <v>0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/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>
            <v>0</v>
          </cell>
          <cell r="W77"/>
          <cell r="X77">
            <v>-1628643</v>
          </cell>
          <cell r="Y77"/>
          <cell r="Z77">
            <v>-1628643</v>
          </cell>
          <cell r="AA77"/>
          <cell r="AB77">
            <v>-1628643</v>
          </cell>
        </row>
        <row r="78">
          <cell r="C78"/>
          <cell r="E78" t="str">
            <v>Reserva de Lucros</v>
          </cell>
          <cell r="F78">
            <v>827726</v>
          </cell>
          <cell r="G78"/>
          <cell r="H78">
            <v>827726</v>
          </cell>
          <cell r="I78"/>
          <cell r="J78">
            <v>827726</v>
          </cell>
          <cell r="K78"/>
          <cell r="L78">
            <v>827726</v>
          </cell>
          <cell r="M78"/>
          <cell r="N78">
            <v>827726</v>
          </cell>
          <cell r="O78"/>
          <cell r="P78">
            <v>827726</v>
          </cell>
          <cell r="Q78"/>
          <cell r="R78">
            <v>827726</v>
          </cell>
          <cell r="S78"/>
          <cell r="T78">
            <v>827726</v>
          </cell>
          <cell r="U78"/>
          <cell r="V78">
            <v>827726</v>
          </cell>
          <cell r="W78"/>
          <cell r="X78">
            <v>827726</v>
          </cell>
          <cell r="Y78"/>
          <cell r="Z78">
            <v>827726</v>
          </cell>
          <cell r="AA78"/>
          <cell r="AB78">
            <v>0</v>
          </cell>
        </row>
        <row r="79">
          <cell r="C79">
            <v>232</v>
          </cell>
          <cell r="E79" t="str">
            <v>Reserva Legal</v>
          </cell>
          <cell r="F79">
            <v>827726</v>
          </cell>
          <cell r="G79"/>
          <cell r="H79">
            <v>827726</v>
          </cell>
          <cell r="I79"/>
          <cell r="J79">
            <v>827726</v>
          </cell>
          <cell r="K79"/>
          <cell r="L79">
            <v>827726</v>
          </cell>
          <cell r="M79"/>
          <cell r="N79">
            <v>827726</v>
          </cell>
          <cell r="O79"/>
          <cell r="P79">
            <v>827726</v>
          </cell>
          <cell r="Q79"/>
          <cell r="R79">
            <v>827726</v>
          </cell>
          <cell r="S79"/>
          <cell r="T79">
            <v>827726</v>
          </cell>
          <cell r="U79"/>
          <cell r="V79">
            <v>827726</v>
          </cell>
          <cell r="W79"/>
          <cell r="X79">
            <v>827726</v>
          </cell>
          <cell r="Y79"/>
          <cell r="Z79">
            <v>827726</v>
          </cell>
          <cell r="AA79"/>
          <cell r="AB79">
            <v>0</v>
          </cell>
        </row>
        <row r="80">
          <cell r="C80"/>
          <cell r="E80" t="str">
            <v>Reserva de Lucros a capitalizar</v>
          </cell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</row>
        <row r="81">
          <cell r="C81"/>
          <cell r="E81" t="str">
            <v>Ações em Tesouraria</v>
          </cell>
          <cell r="F81">
            <v>0</v>
          </cell>
          <cell r="G81"/>
          <cell r="H81">
            <v>0</v>
          </cell>
          <cell r="I81"/>
          <cell r="J81">
            <v>0</v>
          </cell>
          <cell r="K81"/>
          <cell r="L81">
            <v>0</v>
          </cell>
          <cell r="M81"/>
          <cell r="N81">
            <v>0</v>
          </cell>
          <cell r="O81"/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>
            <v>0</v>
          </cell>
          <cell r="W81"/>
          <cell r="X81">
            <v>0</v>
          </cell>
          <cell r="Y81"/>
          <cell r="Z81">
            <v>0</v>
          </cell>
          <cell r="AA81"/>
          <cell r="AB81">
            <v>0</v>
          </cell>
        </row>
        <row r="82">
          <cell r="C82"/>
          <cell r="E82" t="str">
            <v>Ações em Tesouraria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</row>
        <row r="83">
          <cell r="C83"/>
          <cell r="E83" t="str">
            <v>Ajustes de exercícios anteriores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-1252110</v>
          </cell>
          <cell r="K83">
            <v>0</v>
          </cell>
          <cell r="L83">
            <v>-1252110</v>
          </cell>
          <cell r="M83">
            <v>0</v>
          </cell>
          <cell r="N83">
            <v>-1252110</v>
          </cell>
          <cell r="O83">
            <v>0</v>
          </cell>
          <cell r="P83">
            <v>-1252110</v>
          </cell>
          <cell r="Q83">
            <v>0</v>
          </cell>
          <cell r="R83">
            <v>-1252110</v>
          </cell>
          <cell r="S83">
            <v>0</v>
          </cell>
          <cell r="T83">
            <v>-1252110</v>
          </cell>
          <cell r="U83">
            <v>0</v>
          </cell>
          <cell r="V83">
            <v>-1252110</v>
          </cell>
          <cell r="W83">
            <v>0</v>
          </cell>
          <cell r="X83">
            <v>-1252110</v>
          </cell>
          <cell r="Y83">
            <v>0</v>
          </cell>
          <cell r="Z83">
            <v>-1252110</v>
          </cell>
          <cell r="AA83">
            <v>0</v>
          </cell>
          <cell r="AB83">
            <v>0</v>
          </cell>
        </row>
        <row r="84">
          <cell r="C84">
            <v>234</v>
          </cell>
          <cell r="E84" t="str">
            <v xml:space="preserve">   Ajustes de exercícios anteriores</v>
          </cell>
          <cell r="F84">
            <v>0</v>
          </cell>
          <cell r="G84"/>
          <cell r="H84">
            <v>0</v>
          </cell>
          <cell r="I84"/>
          <cell r="J84">
            <v>-1252110</v>
          </cell>
          <cell r="K84"/>
          <cell r="L84">
            <v>-1252110</v>
          </cell>
          <cell r="M84"/>
          <cell r="N84">
            <v>-1252110</v>
          </cell>
          <cell r="O84"/>
          <cell r="P84">
            <v>-1252110</v>
          </cell>
          <cell r="Q84"/>
          <cell r="R84">
            <v>-1252110</v>
          </cell>
          <cell r="S84"/>
          <cell r="T84">
            <v>-1252110</v>
          </cell>
          <cell r="U84"/>
          <cell r="V84">
            <v>-1252110</v>
          </cell>
          <cell r="W84"/>
          <cell r="X84">
            <v>-1252110</v>
          </cell>
          <cell r="Y84"/>
          <cell r="Z84">
            <v>-1252110</v>
          </cell>
          <cell r="AA84"/>
          <cell r="AB84">
            <v>0</v>
          </cell>
        </row>
        <row r="85">
          <cell r="C85"/>
          <cell r="D85"/>
          <cell r="E85" t="str">
            <v>Lucro / Prejuízo Acumulado</v>
          </cell>
          <cell r="F85">
            <v>-1555979</v>
          </cell>
          <cell r="G85"/>
          <cell r="H85">
            <v>-2647968</v>
          </cell>
          <cell r="I85"/>
          <cell r="J85">
            <v>-3679264</v>
          </cell>
          <cell r="K85"/>
          <cell r="L85">
            <v>-4779542</v>
          </cell>
          <cell r="M85"/>
          <cell r="N85">
            <v>-4589266</v>
          </cell>
          <cell r="O85"/>
          <cell r="P85">
            <v>-6266374</v>
          </cell>
          <cell r="Q85"/>
          <cell r="R85">
            <v>-7277004</v>
          </cell>
          <cell r="S85"/>
          <cell r="T85">
            <v>-9021307</v>
          </cell>
          <cell r="U85"/>
          <cell r="V85">
            <v>-10554750</v>
          </cell>
          <cell r="W85"/>
          <cell r="X85">
            <v>-11816006</v>
          </cell>
          <cell r="Y85"/>
          <cell r="Z85">
            <v>-13328482</v>
          </cell>
          <cell r="AA85"/>
          <cell r="AB85">
            <v>-13936801</v>
          </cell>
        </row>
        <row r="86">
          <cell r="C86">
            <v>29130</v>
          </cell>
          <cell r="E86" t="str">
            <v>Lucro a disposição AGO</v>
          </cell>
          <cell r="F86">
            <v>0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/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>
            <v>0</v>
          </cell>
          <cell r="W86"/>
          <cell r="X86">
            <v>0</v>
          </cell>
          <cell r="Y86"/>
          <cell r="Z86">
            <v>0</v>
          </cell>
          <cell r="AA86"/>
          <cell r="AB86">
            <v>0</v>
          </cell>
        </row>
        <row r="87">
          <cell r="C87">
            <v>29140</v>
          </cell>
          <cell r="E87" t="str">
            <v>Prejuízo acumulado</v>
          </cell>
          <cell r="F87">
            <v>-1824169</v>
          </cell>
          <cell r="G87"/>
          <cell r="H87">
            <v>-1824169</v>
          </cell>
          <cell r="I87"/>
          <cell r="J87">
            <v>-1824169</v>
          </cell>
          <cell r="K87"/>
          <cell r="L87">
            <v>-1824169</v>
          </cell>
          <cell r="M87"/>
          <cell r="N87">
            <v>-1824169</v>
          </cell>
          <cell r="O87"/>
          <cell r="P87">
            <v>-1824169</v>
          </cell>
          <cell r="Q87"/>
          <cell r="R87">
            <v>-1824169</v>
          </cell>
          <cell r="S87"/>
          <cell r="T87">
            <v>-1824169</v>
          </cell>
          <cell r="U87"/>
          <cell r="V87">
            <v>-1824169</v>
          </cell>
          <cell r="W87"/>
          <cell r="X87">
            <v>-1824169</v>
          </cell>
          <cell r="Y87"/>
          <cell r="Z87">
            <v>-1824169</v>
          </cell>
          <cell r="AA87"/>
          <cell r="AB87">
            <v>-1823627</v>
          </cell>
        </row>
        <row r="88">
          <cell r="C88" t="str">
            <v>a</v>
          </cell>
          <cell r="E88" t="str">
            <v>Lucro / Prejuízo do Exercício</v>
          </cell>
          <cell r="F88">
            <v>268190</v>
          </cell>
          <cell r="G88"/>
          <cell r="H88">
            <v>-823799</v>
          </cell>
          <cell r="I88"/>
          <cell r="J88">
            <v>-1855095</v>
          </cell>
          <cell r="L88">
            <v>-2955373</v>
          </cell>
          <cell r="N88">
            <v>-2765097</v>
          </cell>
          <cell r="P88">
            <v>-4442205</v>
          </cell>
          <cell r="R88">
            <v>-5452835</v>
          </cell>
          <cell r="T88">
            <v>-7197138</v>
          </cell>
          <cell r="V88">
            <v>-8730581</v>
          </cell>
          <cell r="X88">
            <v>-9991837</v>
          </cell>
          <cell r="Z88">
            <v>-11504313</v>
          </cell>
          <cell r="AB88">
            <v>-12113174</v>
          </cell>
        </row>
        <row r="89">
          <cell r="C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</row>
        <row r="90">
          <cell r="C90"/>
          <cell r="E90" t="str">
            <v>PASSIVO E PATRIMÔNIO LÍQUIDO TOTAL</v>
          </cell>
          <cell r="F90">
            <v>28461720</v>
          </cell>
          <cell r="G90"/>
          <cell r="H90">
            <v>27415017</v>
          </cell>
          <cell r="I90"/>
          <cell r="J90">
            <v>25709641</v>
          </cell>
          <cell r="K90"/>
          <cell r="L90">
            <v>25104260</v>
          </cell>
          <cell r="M90"/>
          <cell r="N90">
            <v>24008391</v>
          </cell>
          <cell r="O90"/>
          <cell r="P90">
            <v>26152442</v>
          </cell>
          <cell r="Q90"/>
          <cell r="R90">
            <v>25155784</v>
          </cell>
          <cell r="S90"/>
          <cell r="T90">
            <v>26419776</v>
          </cell>
          <cell r="U90"/>
          <cell r="V90">
            <v>25498135</v>
          </cell>
          <cell r="W90"/>
          <cell r="X90">
            <v>24201412</v>
          </cell>
          <cell r="Y90"/>
          <cell r="Z90">
            <v>23525443</v>
          </cell>
          <cell r="AA90"/>
          <cell r="AB90">
            <v>22571663</v>
          </cell>
        </row>
        <row r="91">
          <cell r="C91"/>
          <cell r="E91"/>
          <cell r="F91"/>
          <cell r="G91"/>
          <cell r="H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</row>
      </sheetData>
      <sheetData sheetId="6">
        <row r="11">
          <cell r="Q11">
            <v>5958448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495">
          <cell r="O495">
            <v>30887840.050000001</v>
          </cell>
        </row>
        <row r="500">
          <cell r="O500">
            <v>445436.69</v>
          </cell>
        </row>
        <row r="503">
          <cell r="O503">
            <v>514727.23</v>
          </cell>
        </row>
        <row r="508">
          <cell r="O508">
            <v>30053689.07</v>
          </cell>
        </row>
        <row r="514">
          <cell r="O514">
            <v>1855922.63</v>
          </cell>
        </row>
        <row r="516">
          <cell r="O516">
            <v>9078831.2899999991</v>
          </cell>
        </row>
        <row r="522">
          <cell r="O522">
            <v>1297612.96</v>
          </cell>
        </row>
        <row r="526">
          <cell r="O526">
            <v>132081.04999999999</v>
          </cell>
        </row>
        <row r="528">
          <cell r="O528">
            <v>1397644.91</v>
          </cell>
        </row>
        <row r="531">
          <cell r="O531">
            <v>40588.300000000003</v>
          </cell>
        </row>
        <row r="546">
          <cell r="O546">
            <v>-134772.76999999999</v>
          </cell>
        </row>
        <row r="547">
          <cell r="O547">
            <v>-29200.76</v>
          </cell>
        </row>
        <row r="548">
          <cell r="O548">
            <v>-2106866.38</v>
          </cell>
        </row>
        <row r="549">
          <cell r="O549">
            <v>-2134482.59</v>
          </cell>
        </row>
        <row r="550">
          <cell r="O550">
            <v>-461708.1</v>
          </cell>
        </row>
        <row r="551">
          <cell r="O551">
            <v>-2254672.6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K309"/>
  <sheetViews>
    <sheetView showGridLines="0" workbookViewId="0">
      <selection activeCell="E19" sqref="E19"/>
    </sheetView>
  </sheetViews>
  <sheetFormatPr defaultColWidth="11.7109375" defaultRowHeight="15" x14ac:dyDescent="0.25"/>
  <cols>
    <col min="1" max="1" width="2.5703125" style="60" customWidth="1"/>
    <col min="2" max="2" width="9.7109375" style="56" hidden="1" customWidth="1"/>
    <col min="3" max="3" width="7.42578125" style="57" hidden="1" customWidth="1"/>
    <col min="4" max="4" width="2.7109375" style="58" customWidth="1" collapsed="1"/>
    <col min="5" max="5" width="37.42578125" style="60" customWidth="1"/>
    <col min="6" max="6" width="12.85546875" style="60" customWidth="1"/>
    <col min="7" max="7" width="11.5703125" style="58" customWidth="1"/>
    <col min="8" max="8" width="85.42578125" style="60" customWidth="1"/>
    <col min="9" max="9" width="12.28515625" style="60" bestFit="1" customWidth="1"/>
    <col min="10" max="16384" width="11.7109375" style="60"/>
  </cols>
  <sheetData>
    <row r="5" spans="3:11" ht="18.75" x14ac:dyDescent="0.25">
      <c r="E5" s="59" t="s">
        <v>250</v>
      </c>
      <c r="H5" s="59" t="s">
        <v>251</v>
      </c>
      <c r="I5" s="61"/>
      <c r="K5" s="144"/>
    </row>
    <row r="6" spans="3:11" x14ac:dyDescent="0.25">
      <c r="F6" s="62"/>
      <c r="H6" s="63"/>
      <c r="I6" s="64"/>
    </row>
    <row r="7" spans="3:11" x14ac:dyDescent="0.25">
      <c r="E7" s="65" t="s">
        <v>0</v>
      </c>
      <c r="F7" s="66">
        <v>43100</v>
      </c>
      <c r="G7" s="60"/>
      <c r="H7" s="67" t="s">
        <v>61</v>
      </c>
      <c r="I7" s="68" t="s">
        <v>69</v>
      </c>
    </row>
    <row r="8" spans="3:11" x14ac:dyDescent="0.25">
      <c r="E8" s="69"/>
      <c r="G8" s="70"/>
      <c r="H8" s="71"/>
      <c r="I8" s="61"/>
    </row>
    <row r="9" spans="3:11" x14ac:dyDescent="0.25">
      <c r="E9" s="72" t="s">
        <v>61</v>
      </c>
      <c r="F9" s="73" t="s">
        <v>69</v>
      </c>
      <c r="G9" s="74"/>
      <c r="H9" s="75" t="s">
        <v>70</v>
      </c>
      <c r="I9" s="76">
        <f>I10+I15+I19+I23+I28</f>
        <v>75704374.180000007</v>
      </c>
    </row>
    <row r="10" spans="3:11" x14ac:dyDescent="0.25">
      <c r="E10" s="77"/>
      <c r="G10" s="74"/>
      <c r="H10" s="78" t="s">
        <v>71</v>
      </c>
      <c r="I10" s="76">
        <f>SUM(I11:I14)</f>
        <v>31848003.970000003</v>
      </c>
    </row>
    <row r="11" spans="3:11" ht="15.75" thickBot="1" x14ac:dyDescent="0.3">
      <c r="E11" s="79" t="s">
        <v>1</v>
      </c>
      <c r="F11" s="80">
        <f>SUM(F13:F22)</f>
        <v>12681793</v>
      </c>
      <c r="G11" s="74"/>
      <c r="H11" s="81" t="s">
        <v>72</v>
      </c>
      <c r="I11" s="82">
        <f>'[1]Comp.saldos ACUM'!$O$495</f>
        <v>30887840.050000001</v>
      </c>
    </row>
    <row r="12" spans="3:11" x14ac:dyDescent="0.25">
      <c r="E12" s="77"/>
      <c r="F12" s="83"/>
      <c r="G12" s="74"/>
      <c r="H12" s="81" t="s">
        <v>73</v>
      </c>
      <c r="I12" s="82"/>
    </row>
    <row r="13" spans="3:11" x14ac:dyDescent="0.25">
      <c r="C13" s="57">
        <v>111</v>
      </c>
      <c r="E13" s="84" t="s">
        <v>74</v>
      </c>
      <c r="F13" s="85">
        <f>VLOOKUP(C13,'[1]BAL PATR'!$C$13:$AB$45,26,0)</f>
        <v>339648</v>
      </c>
      <c r="G13" s="86"/>
      <c r="H13" s="81" t="s">
        <v>75</v>
      </c>
      <c r="I13" s="82">
        <f>'[1]Comp.saldos ACUM'!$O$500</f>
        <v>445436.69</v>
      </c>
    </row>
    <row r="14" spans="3:11" x14ac:dyDescent="0.25">
      <c r="C14" s="57">
        <v>112</v>
      </c>
      <c r="E14" s="84" t="s">
        <v>47</v>
      </c>
      <c r="F14" s="85">
        <f>VLOOKUP(C14,'[1]BAL PATR'!$C$13:$AB$45,26,0)</f>
        <v>11381979</v>
      </c>
      <c r="G14" s="87"/>
      <c r="H14" s="81" t="s">
        <v>76</v>
      </c>
      <c r="I14" s="82">
        <f>'[1]Comp.saldos ACUM'!$O$503</f>
        <v>514727.23</v>
      </c>
    </row>
    <row r="15" spans="3:11" x14ac:dyDescent="0.25">
      <c r="C15" s="57">
        <v>113</v>
      </c>
      <c r="E15" s="84" t="s">
        <v>2</v>
      </c>
      <c r="F15" s="85">
        <f>VLOOKUP(C15,'[1]BAL PATR'!$C$13:$AB$45,26,0)</f>
        <v>254847</v>
      </c>
      <c r="G15" s="87"/>
      <c r="H15" s="78" t="s">
        <v>77</v>
      </c>
      <c r="I15" s="76">
        <f>SUM(I16:I18)</f>
        <v>31909611.699999999</v>
      </c>
    </row>
    <row r="16" spans="3:11" x14ac:dyDescent="0.25">
      <c r="C16" s="57">
        <v>115</v>
      </c>
      <c r="E16" s="84" t="s">
        <v>3</v>
      </c>
      <c r="F16" s="85">
        <f>VLOOKUP(C16,'[1]BAL PATR'!$C$13:$AB$45,26,0)</f>
        <v>43248</v>
      </c>
      <c r="G16" s="87"/>
      <c r="H16" s="81" t="s">
        <v>78</v>
      </c>
      <c r="I16" s="82">
        <f>'[1]Comp.saldos ACUM'!$O$508</f>
        <v>30053689.07</v>
      </c>
    </row>
    <row r="17" spans="2:9" x14ac:dyDescent="0.25">
      <c r="C17" s="57">
        <v>116</v>
      </c>
      <c r="E17" s="84" t="s">
        <v>79</v>
      </c>
      <c r="F17" s="85">
        <f>VLOOKUP(C17,'[1]BAL PATR'!$C$13:$AB$45,26,0)</f>
        <v>128719</v>
      </c>
      <c r="G17" s="87"/>
      <c r="H17" s="81" t="s">
        <v>256</v>
      </c>
      <c r="I17" s="82">
        <f>'[1]Comp.saldos ACUM'!$O$514</f>
        <v>1855922.63</v>
      </c>
    </row>
    <row r="18" spans="2:9" x14ac:dyDescent="0.25">
      <c r="C18" s="57">
        <v>17101</v>
      </c>
      <c r="E18" s="84" t="s">
        <v>80</v>
      </c>
      <c r="F18" s="85">
        <f>VLOOKUP(C18,'[1]BAL PATR'!$C$13:$AB$45,26,0)</f>
        <v>522785</v>
      </c>
      <c r="G18" s="87"/>
      <c r="H18" s="81" t="s">
        <v>81</v>
      </c>
      <c r="I18" s="82"/>
    </row>
    <row r="19" spans="2:9" x14ac:dyDescent="0.25">
      <c r="C19" s="57">
        <v>17102</v>
      </c>
      <c r="E19" s="84" t="s">
        <v>4</v>
      </c>
      <c r="F19" s="85">
        <f>VLOOKUP(C19,'[1]BAL PATR'!$C$13:$AB$45,26,0)</f>
        <v>0</v>
      </c>
      <c r="G19" s="87"/>
      <c r="H19" s="78" t="s">
        <v>82</v>
      </c>
      <c r="I19" s="76">
        <f>SUM(I20:I22)</f>
        <v>9078831.2899999991</v>
      </c>
    </row>
    <row r="20" spans="2:9" x14ac:dyDescent="0.25">
      <c r="C20" s="57">
        <v>17100</v>
      </c>
      <c r="E20" s="84" t="s">
        <v>83</v>
      </c>
      <c r="F20" s="85">
        <f>VLOOKUP(C20,'[1]BAL PATR'!$C$13:$AB$45,26,0)</f>
        <v>900</v>
      </c>
      <c r="G20" s="87"/>
      <c r="H20" s="81" t="s">
        <v>84</v>
      </c>
      <c r="I20" s="82">
        <f>'[1]Comp.saldos ACUM'!$O$516</f>
        <v>9078831.2899999991</v>
      </c>
    </row>
    <row r="21" spans="2:9" x14ac:dyDescent="0.25">
      <c r="C21" s="57">
        <v>17200</v>
      </c>
      <c r="E21" s="84" t="s">
        <v>15</v>
      </c>
      <c r="F21" s="85">
        <f>VLOOKUP(C21,'[1]BAL PATR'!$C$13:$AB$45,26,0)</f>
        <v>9667</v>
      </c>
      <c r="G21" s="87"/>
      <c r="H21" s="81" t="s">
        <v>85</v>
      </c>
      <c r="I21" s="82"/>
    </row>
    <row r="22" spans="2:9" x14ac:dyDescent="0.25">
      <c r="C22" s="57">
        <v>11802</v>
      </c>
      <c r="E22" s="84" t="s">
        <v>16</v>
      </c>
      <c r="F22" s="85">
        <f>VLOOKUP(C22,'[1]BAL PATR'!$C$13:$AB$45,26,0)</f>
        <v>0</v>
      </c>
      <c r="G22" s="87"/>
      <c r="H22" s="81" t="s">
        <v>86</v>
      </c>
      <c r="I22" s="82"/>
    </row>
    <row r="23" spans="2:9" x14ac:dyDescent="0.25">
      <c r="E23" s="88"/>
      <c r="F23" s="83"/>
      <c r="G23" s="89"/>
      <c r="H23" s="75" t="s">
        <v>87</v>
      </c>
      <c r="I23" s="76">
        <f>SUM(I24:I27)</f>
        <v>2867927.2199999997</v>
      </c>
    </row>
    <row r="24" spans="2:9" ht="15.75" thickBot="1" x14ac:dyDescent="0.3">
      <c r="E24" s="79" t="s">
        <v>5</v>
      </c>
      <c r="F24" s="80">
        <f>F26+F30+F33+F36+F40</f>
        <v>9889870</v>
      </c>
      <c r="G24" s="74"/>
      <c r="H24" s="81" t="s">
        <v>88</v>
      </c>
      <c r="I24" s="82">
        <f>'[1]Comp.saldos ACUM'!$O$522</f>
        <v>1297612.96</v>
      </c>
    </row>
    <row r="25" spans="2:9" x14ac:dyDescent="0.25">
      <c r="E25" s="74"/>
      <c r="F25" s="90"/>
      <c r="G25" s="74"/>
      <c r="H25" s="81" t="s">
        <v>89</v>
      </c>
      <c r="I25" s="82">
        <f>'[1]Comp.saldos ACUM'!$O$526</f>
        <v>132081.04999999999</v>
      </c>
    </row>
    <row r="26" spans="2:9" x14ac:dyDescent="0.25">
      <c r="E26" s="91" t="s">
        <v>50</v>
      </c>
      <c r="F26" s="90">
        <f>F27+F28</f>
        <v>0</v>
      </c>
      <c r="G26" s="74"/>
      <c r="H26" s="81" t="s">
        <v>90</v>
      </c>
      <c r="I26" s="82">
        <f>'[1]Comp.saldos ACUM'!$O$528</f>
        <v>1397644.91</v>
      </c>
    </row>
    <row r="27" spans="2:9" x14ac:dyDescent="0.25">
      <c r="C27" s="57">
        <v>17300</v>
      </c>
      <c r="E27" s="92" t="s">
        <v>83</v>
      </c>
      <c r="F27" s="85">
        <f>VLOOKUP(C27,'[1]BAL PATR'!$C$13:$AB$45,26,0)</f>
        <v>0</v>
      </c>
      <c r="G27" s="74"/>
      <c r="H27" s="81" t="s">
        <v>91</v>
      </c>
      <c r="I27" s="82">
        <f>'[1]Comp.saldos ACUM'!$O$531</f>
        <v>40588.300000000003</v>
      </c>
    </row>
    <row r="28" spans="2:9" x14ac:dyDescent="0.25">
      <c r="C28" s="57">
        <v>17301</v>
      </c>
      <c r="E28" s="93" t="s">
        <v>4</v>
      </c>
      <c r="F28" s="85">
        <f>VLOOKUP(C28,'[1]BAL PATR'!$C$13:$AB$45,26,0)</f>
        <v>0</v>
      </c>
      <c r="G28" s="89"/>
      <c r="H28" s="75" t="s">
        <v>92</v>
      </c>
      <c r="I28" s="94">
        <f>I29</f>
        <v>0</v>
      </c>
    </row>
    <row r="29" spans="2:9" x14ac:dyDescent="0.25">
      <c r="E29" s="91"/>
      <c r="F29" s="95"/>
      <c r="G29" s="74"/>
      <c r="H29" s="96" t="s">
        <v>93</v>
      </c>
      <c r="I29" s="82"/>
    </row>
    <row r="30" spans="2:9" s="65" customFormat="1" x14ac:dyDescent="0.25">
      <c r="B30" s="97"/>
      <c r="C30" s="98"/>
      <c r="D30" s="99"/>
      <c r="E30" s="91" t="s">
        <v>51</v>
      </c>
      <c r="F30" s="83">
        <f>F31</f>
        <v>798989</v>
      </c>
      <c r="G30" s="74"/>
      <c r="H30" s="75" t="s">
        <v>94</v>
      </c>
      <c r="I30" s="76">
        <f>SUM(I31:I39)</f>
        <v>7121703.1999999993</v>
      </c>
    </row>
    <row r="31" spans="2:9" x14ac:dyDescent="0.25">
      <c r="C31" s="57">
        <v>122</v>
      </c>
      <c r="E31" s="92" t="s">
        <v>51</v>
      </c>
      <c r="F31" s="85">
        <f>VLOOKUP(C31,'[1]BAL PATR'!$C$13:$AB$45,26,0)</f>
        <v>798989</v>
      </c>
      <c r="G31" s="87"/>
      <c r="H31" s="96" t="s">
        <v>66</v>
      </c>
      <c r="I31" s="82">
        <f>-'[1]Comp.saldos ACUM'!O546</f>
        <v>134772.76999999999</v>
      </c>
    </row>
    <row r="32" spans="2:9" x14ac:dyDescent="0.25">
      <c r="E32" s="84"/>
      <c r="F32" s="95"/>
      <c r="G32" s="89"/>
      <c r="H32" s="96" t="s">
        <v>65</v>
      </c>
      <c r="I32" s="82">
        <f>-'[1]Comp.saldos ACUM'!O547</f>
        <v>29200.76</v>
      </c>
    </row>
    <row r="33" spans="3:9" x14ac:dyDescent="0.25">
      <c r="E33" s="91" t="s">
        <v>49</v>
      </c>
      <c r="F33" s="83">
        <f>F34</f>
        <v>77980</v>
      </c>
      <c r="G33" s="89"/>
      <c r="H33" s="96" t="s">
        <v>67</v>
      </c>
      <c r="I33" s="82">
        <f>-'[1]Comp.saldos ACUM'!O548</f>
        <v>2106866.38</v>
      </c>
    </row>
    <row r="34" spans="3:9" x14ac:dyDescent="0.25">
      <c r="C34" s="57">
        <v>17500</v>
      </c>
      <c r="E34" s="92" t="s">
        <v>95</v>
      </c>
      <c r="F34" s="85">
        <f>VLOOKUP(C34,'[1]BAL PATR'!$C$13:$AB$45,26,0)</f>
        <v>77980</v>
      </c>
      <c r="G34" s="89"/>
      <c r="H34" s="96" t="s">
        <v>96</v>
      </c>
      <c r="I34" s="82">
        <f>-'[1]Comp.saldos ACUM'!O549</f>
        <v>2134482.59</v>
      </c>
    </row>
    <row r="35" spans="3:9" x14ac:dyDescent="0.25">
      <c r="E35" s="84"/>
      <c r="F35" s="95"/>
      <c r="G35" s="89"/>
      <c r="H35" s="96" t="s">
        <v>97</v>
      </c>
      <c r="I35" s="82">
        <f>-'[1]Comp.saldos ACUM'!O550</f>
        <v>461708.1</v>
      </c>
    </row>
    <row r="36" spans="3:9" x14ac:dyDescent="0.25">
      <c r="E36" s="91" t="s">
        <v>6</v>
      </c>
      <c r="F36" s="83">
        <f>F38</f>
        <v>6759248</v>
      </c>
      <c r="G36" s="74"/>
      <c r="H36" s="96" t="s">
        <v>98</v>
      </c>
      <c r="I36" s="82"/>
    </row>
    <row r="37" spans="3:9" x14ac:dyDescent="0.25">
      <c r="E37" s="91"/>
      <c r="F37" s="95"/>
      <c r="G37" s="74"/>
      <c r="H37" s="96" t="s">
        <v>99</v>
      </c>
      <c r="I37" s="82"/>
    </row>
    <row r="38" spans="3:9" x14ac:dyDescent="0.25">
      <c r="C38" s="57">
        <v>124</v>
      </c>
      <c r="E38" s="92" t="s">
        <v>6</v>
      </c>
      <c r="F38" s="85">
        <f>VLOOKUP(C38,'[1]BAL PATR'!$C$13:$AB$45,26,0)</f>
        <v>6759248</v>
      </c>
      <c r="G38" s="87"/>
      <c r="H38" s="96" t="s">
        <v>100</v>
      </c>
      <c r="I38" s="82">
        <f>-'[1]Comp.saldos ACUM'!$O$551</f>
        <v>2254672.6</v>
      </c>
    </row>
    <row r="39" spans="3:9" x14ac:dyDescent="0.25">
      <c r="E39" s="91"/>
      <c r="F39" s="95"/>
      <c r="G39" s="74"/>
      <c r="H39" s="96" t="s">
        <v>101</v>
      </c>
      <c r="I39" s="82"/>
    </row>
    <row r="40" spans="3:9" x14ac:dyDescent="0.25">
      <c r="E40" s="91" t="s">
        <v>7</v>
      </c>
      <c r="F40" s="83">
        <f>F42</f>
        <v>2253653</v>
      </c>
      <c r="G40" s="74"/>
      <c r="H40" s="75" t="s">
        <v>102</v>
      </c>
      <c r="I40" s="76">
        <f>I9-I30</f>
        <v>68582670.980000004</v>
      </c>
    </row>
    <row r="41" spans="3:9" x14ac:dyDescent="0.25">
      <c r="E41" s="91"/>
      <c r="F41" s="95"/>
      <c r="G41" s="74"/>
      <c r="H41" s="75" t="s">
        <v>103</v>
      </c>
      <c r="I41" s="76">
        <f>I42+I80+I96+I114+I142+I147+I150</f>
        <v>61102536</v>
      </c>
    </row>
    <row r="42" spans="3:9" x14ac:dyDescent="0.25">
      <c r="C42" s="57">
        <v>125</v>
      </c>
      <c r="E42" s="92" t="s">
        <v>7</v>
      </c>
      <c r="F42" s="85">
        <f>VLOOKUP(C42,'[1]BAL PATR'!$C$13:$AB$45,26,0)</f>
        <v>2253653</v>
      </c>
      <c r="G42" s="87"/>
      <c r="H42" s="75" t="s">
        <v>104</v>
      </c>
      <c r="I42" s="76">
        <f>I43+I57+I64+I73+I77</f>
        <v>49805927</v>
      </c>
    </row>
    <row r="43" spans="3:9" x14ac:dyDescent="0.25">
      <c r="E43" s="77"/>
      <c r="F43" s="95"/>
      <c r="G43" s="74"/>
      <c r="H43" s="78" t="s">
        <v>105</v>
      </c>
      <c r="I43" s="76">
        <f>SUM(I44:I56)</f>
        <v>30843219</v>
      </c>
    </row>
    <row r="44" spans="3:9" ht="15.75" thickBot="1" x14ac:dyDescent="0.3">
      <c r="E44" s="100" t="s">
        <v>8</v>
      </c>
      <c r="F44" s="101">
        <f>F11+F24</f>
        <v>22571663</v>
      </c>
      <c r="G44" s="74"/>
      <c r="H44" s="81" t="s">
        <v>106</v>
      </c>
      <c r="I44" s="82">
        <v>24439192</v>
      </c>
    </row>
    <row r="45" spans="3:9" x14ac:dyDescent="0.25">
      <c r="E45" s="88"/>
      <c r="G45" s="89"/>
      <c r="H45" s="81" t="s">
        <v>107</v>
      </c>
      <c r="I45" s="82">
        <v>370908</v>
      </c>
    </row>
    <row r="46" spans="3:9" x14ac:dyDescent="0.25">
      <c r="E46" s="102"/>
      <c r="F46" s="103"/>
      <c r="G46" s="104"/>
      <c r="H46" s="81" t="s">
        <v>108</v>
      </c>
      <c r="I46" s="82">
        <v>103597</v>
      </c>
    </row>
    <row r="47" spans="3:9" x14ac:dyDescent="0.25">
      <c r="H47" s="81" t="s">
        <v>109</v>
      </c>
      <c r="I47" s="82">
        <v>3232230</v>
      </c>
    </row>
    <row r="48" spans="3:9" x14ac:dyDescent="0.25">
      <c r="E48" s="65" t="s">
        <v>110</v>
      </c>
      <c r="F48" s="66">
        <v>42735</v>
      </c>
      <c r="H48" s="81" t="s">
        <v>111</v>
      </c>
      <c r="I48" s="82">
        <v>2260965</v>
      </c>
    </row>
    <row r="49" spans="2:9" x14ac:dyDescent="0.25">
      <c r="E49" s="69"/>
      <c r="H49" s="81" t="s">
        <v>112</v>
      </c>
      <c r="I49" s="82">
        <v>162399</v>
      </c>
    </row>
    <row r="50" spans="2:9" x14ac:dyDescent="0.25">
      <c r="E50" s="72" t="s">
        <v>61</v>
      </c>
      <c r="F50" s="73" t="s">
        <v>69</v>
      </c>
      <c r="H50" s="81" t="s">
        <v>113</v>
      </c>
      <c r="I50" s="82">
        <v>74637</v>
      </c>
    </row>
    <row r="51" spans="2:9" x14ac:dyDescent="0.25">
      <c r="H51" s="81" t="s">
        <v>114</v>
      </c>
      <c r="I51" s="82">
        <v>102347</v>
      </c>
    </row>
    <row r="52" spans="2:9" ht="15.75" thickBot="1" x14ac:dyDescent="0.3">
      <c r="C52" s="105"/>
      <c r="E52" s="106" t="s">
        <v>1</v>
      </c>
      <c r="F52" s="107">
        <f>SUM(F54:F65)</f>
        <v>16382568</v>
      </c>
      <c r="H52" s="81" t="s">
        <v>115</v>
      </c>
      <c r="I52" s="82">
        <v>1836</v>
      </c>
    </row>
    <row r="53" spans="2:9" x14ac:dyDescent="0.25">
      <c r="C53" s="105"/>
      <c r="E53" s="108"/>
      <c r="F53" s="109"/>
      <c r="H53" s="81" t="s">
        <v>116</v>
      </c>
      <c r="I53" s="82">
        <v>63776</v>
      </c>
    </row>
    <row r="54" spans="2:9" x14ac:dyDescent="0.25">
      <c r="C54" s="105">
        <v>212</v>
      </c>
      <c r="E54" s="84" t="s">
        <v>19</v>
      </c>
      <c r="F54" s="85">
        <f>VLOOKUP(C54,'[1]BAL PATR'!$C$54:$AB$91,26,0)</f>
        <v>3693483</v>
      </c>
      <c r="H54" s="81" t="s">
        <v>117</v>
      </c>
      <c r="I54" s="82">
        <v>0</v>
      </c>
    </row>
    <row r="55" spans="2:9" x14ac:dyDescent="0.25">
      <c r="C55" s="105"/>
      <c r="E55" s="84" t="s">
        <v>118</v>
      </c>
      <c r="F55" s="85">
        <v>0</v>
      </c>
      <c r="H55" s="81" t="s">
        <v>119</v>
      </c>
      <c r="I55" s="82">
        <v>31332</v>
      </c>
    </row>
    <row r="56" spans="2:9" x14ac:dyDescent="0.25">
      <c r="C56" s="105">
        <v>213</v>
      </c>
      <c r="D56" s="53"/>
      <c r="E56" s="110" t="s">
        <v>20</v>
      </c>
      <c r="F56" s="85">
        <f>VLOOKUP(C56,'[1]BAL PATR'!$C$54:$AB$91,26,0)</f>
        <v>9606350</v>
      </c>
      <c r="H56" s="81" t="s">
        <v>120</v>
      </c>
      <c r="I56" s="82"/>
    </row>
    <row r="57" spans="2:9" x14ac:dyDescent="0.25">
      <c r="C57" s="105">
        <v>21304</v>
      </c>
      <c r="D57" s="53"/>
      <c r="E57" s="110" t="s">
        <v>21</v>
      </c>
      <c r="F57" s="85">
        <f>VLOOKUP(C57,'[1]BAL PATR'!$C$54:$AB$91,26,0)</f>
        <v>425591</v>
      </c>
      <c r="H57" s="78" t="s">
        <v>121</v>
      </c>
      <c r="I57" s="76">
        <f>SUM(I58:I63)</f>
        <v>8247670</v>
      </c>
    </row>
    <row r="58" spans="2:9" x14ac:dyDescent="0.25">
      <c r="C58" s="105">
        <v>214</v>
      </c>
      <c r="E58" s="84" t="s">
        <v>22</v>
      </c>
      <c r="F58" s="85">
        <f>VLOOKUP(C58,'[1]BAL PATR'!$C$54:$AB$91,26,0)</f>
        <v>1337527</v>
      </c>
      <c r="H58" s="81" t="s">
        <v>122</v>
      </c>
      <c r="I58" s="82">
        <v>2380134</v>
      </c>
    </row>
    <row r="59" spans="2:9" x14ac:dyDescent="0.25">
      <c r="C59" s="105">
        <v>215</v>
      </c>
      <c r="D59" s="53"/>
      <c r="E59" s="84" t="s">
        <v>23</v>
      </c>
      <c r="F59" s="85">
        <f>VLOOKUP(C59,'[1]BAL PATR'!$C$54:$AB$91,26,0)</f>
        <v>714702</v>
      </c>
      <c r="H59" s="81" t="s">
        <v>123</v>
      </c>
      <c r="I59" s="82">
        <v>5867536</v>
      </c>
    </row>
    <row r="60" spans="2:9" x14ac:dyDescent="0.25">
      <c r="C60" s="105">
        <v>216</v>
      </c>
      <c r="E60" s="84" t="s">
        <v>261</v>
      </c>
      <c r="F60" s="85">
        <v>446609</v>
      </c>
      <c r="H60" s="81" t="s">
        <v>124</v>
      </c>
      <c r="I60" s="82"/>
    </row>
    <row r="61" spans="2:9" x14ac:dyDescent="0.25">
      <c r="B61" s="56">
        <v>28605</v>
      </c>
      <c r="C61" s="105">
        <v>28606</v>
      </c>
      <c r="E61" s="84" t="s">
        <v>24</v>
      </c>
      <c r="F61" s="85">
        <f>VLOOKUP(C60,'[1]BAL PATR'!$C$54:$AB$91,26,0)-F60</f>
        <v>0</v>
      </c>
      <c r="H61" s="81" t="s">
        <v>125</v>
      </c>
      <c r="I61" s="82"/>
    </row>
    <row r="62" spans="2:9" x14ac:dyDescent="0.25">
      <c r="C62" s="105">
        <v>217</v>
      </c>
      <c r="E62" s="84" t="s">
        <v>25</v>
      </c>
      <c r="F62" s="85">
        <f>VLOOKUP(C61,'[1]BAL PATR'!$C$54:$AB$91,26,0)</f>
        <v>4707</v>
      </c>
      <c r="H62" s="81" t="s">
        <v>126</v>
      </c>
      <c r="I62" s="82"/>
    </row>
    <row r="63" spans="2:9" x14ac:dyDescent="0.25">
      <c r="C63" s="105">
        <v>21603</v>
      </c>
      <c r="E63" s="84" t="s">
        <v>2</v>
      </c>
      <c r="F63" s="85">
        <f>VLOOKUP(C62,'[1]BAL PATR'!$C$54:$AB$91,26,0)</f>
        <v>153599</v>
      </c>
      <c r="H63" s="81" t="s">
        <v>128</v>
      </c>
      <c r="I63" s="82"/>
    </row>
    <row r="64" spans="2:9" x14ac:dyDescent="0.25">
      <c r="C64" s="105">
        <v>21604</v>
      </c>
      <c r="E64" s="84" t="s">
        <v>127</v>
      </c>
      <c r="F64" s="85">
        <f>VLOOKUP(C63,'[1]BAL PATR'!$C$54:$AB$91,26,0)</f>
        <v>0</v>
      </c>
      <c r="H64" s="78" t="s">
        <v>129</v>
      </c>
      <c r="I64" s="76">
        <f>SUM(I65:I72)</f>
        <v>10651648</v>
      </c>
    </row>
    <row r="65" spans="3:9" x14ac:dyDescent="0.25">
      <c r="C65" s="105"/>
      <c r="E65" s="84" t="s">
        <v>26</v>
      </c>
      <c r="F65" s="85">
        <f>VLOOKUP(C64,'[1]BAL PATR'!$C$54:$AB$91,26,0)</f>
        <v>0</v>
      </c>
      <c r="H65" s="81" t="s">
        <v>130</v>
      </c>
      <c r="I65" s="82">
        <v>2851475</v>
      </c>
    </row>
    <row r="66" spans="3:9" x14ac:dyDescent="0.25">
      <c r="C66" s="105"/>
      <c r="D66" s="53"/>
      <c r="E66" s="112"/>
      <c r="F66" s="95"/>
      <c r="H66" s="81" t="s">
        <v>131</v>
      </c>
      <c r="I66" s="82">
        <v>394143</v>
      </c>
    </row>
    <row r="67" spans="3:9" ht="15.75" thickBot="1" x14ac:dyDescent="0.3">
      <c r="C67" s="105"/>
      <c r="E67" s="106" t="s">
        <v>5</v>
      </c>
      <c r="F67" s="107">
        <f>SUM(F69:F73)</f>
        <v>3839471</v>
      </c>
      <c r="H67" s="81" t="s">
        <v>132</v>
      </c>
      <c r="I67" s="82">
        <v>0</v>
      </c>
    </row>
    <row r="68" spans="3:9" ht="15" customHeight="1" x14ac:dyDescent="0.25">
      <c r="C68" s="105">
        <v>221</v>
      </c>
      <c r="E68" s="108"/>
      <c r="F68" s="83"/>
      <c r="H68" s="81" t="s">
        <v>133</v>
      </c>
      <c r="I68" s="82">
        <v>57116</v>
      </c>
    </row>
    <row r="69" spans="3:9" ht="30" x14ac:dyDescent="0.25">
      <c r="C69" s="105">
        <v>222</v>
      </c>
      <c r="E69" s="84" t="s">
        <v>53</v>
      </c>
      <c r="F69" s="85">
        <f>VLOOKUP(C68,'[1]BAL PATR'!$C$54:$AB$91,26,0)</f>
        <v>873308</v>
      </c>
      <c r="H69" s="81" t="s">
        <v>134</v>
      </c>
      <c r="I69" s="82">
        <v>1583925</v>
      </c>
    </row>
    <row r="70" spans="3:9" x14ac:dyDescent="0.25">
      <c r="C70" s="105">
        <v>223</v>
      </c>
      <c r="E70" s="110" t="s">
        <v>52</v>
      </c>
      <c r="F70" s="85">
        <f>VLOOKUP(C69,'[1]BAL PATR'!$C$54:$AB$91,26,0)</f>
        <v>1539832</v>
      </c>
      <c r="H70" s="81" t="s">
        <v>136</v>
      </c>
      <c r="I70" s="82">
        <v>772847</v>
      </c>
    </row>
    <row r="71" spans="3:9" x14ac:dyDescent="0.25">
      <c r="C71" s="105">
        <v>224</v>
      </c>
      <c r="E71" s="84" t="s">
        <v>135</v>
      </c>
      <c r="F71" s="85">
        <f>VLOOKUP(C70,'[1]BAL PATR'!$C$54:$AB$91,26,0)</f>
        <v>926000</v>
      </c>
      <c r="H71" s="81" t="s">
        <v>137</v>
      </c>
      <c r="I71" s="82">
        <v>4989289</v>
      </c>
    </row>
    <row r="72" spans="3:9" x14ac:dyDescent="0.25">
      <c r="C72" s="105">
        <v>225</v>
      </c>
      <c r="E72" s="84" t="s">
        <v>26</v>
      </c>
      <c r="F72" s="85">
        <v>0</v>
      </c>
      <c r="H72" s="81" t="s">
        <v>257</v>
      </c>
      <c r="I72" s="82">
        <v>2853</v>
      </c>
    </row>
    <row r="73" spans="3:9" x14ac:dyDescent="0.25">
      <c r="C73" s="105"/>
      <c r="D73" s="53"/>
      <c r="E73" s="84" t="s">
        <v>127</v>
      </c>
      <c r="F73" s="85">
        <f>VLOOKUP(C72,'[1]BAL PATR'!$C$54:$AB$91,26,0)</f>
        <v>500331</v>
      </c>
      <c r="H73" s="78" t="s">
        <v>138</v>
      </c>
      <c r="I73" s="76">
        <f>SUM(I74:I76)</f>
        <v>4306</v>
      </c>
    </row>
    <row r="74" spans="3:9" x14ac:dyDescent="0.25">
      <c r="C74" s="105"/>
      <c r="E74" s="112"/>
      <c r="F74" s="113"/>
      <c r="H74" s="81" t="s">
        <v>139</v>
      </c>
      <c r="I74" s="82">
        <v>2184</v>
      </c>
    </row>
    <row r="75" spans="3:9" ht="15.75" thickBot="1" x14ac:dyDescent="0.3">
      <c r="C75" s="105"/>
      <c r="E75" s="106" t="s">
        <v>27</v>
      </c>
      <c r="F75" s="107">
        <f>F77+F80+F85+F87</f>
        <v>2349624</v>
      </c>
      <c r="H75" s="81" t="s">
        <v>140</v>
      </c>
      <c r="I75" s="82">
        <v>752</v>
      </c>
    </row>
    <row r="76" spans="3:9" x14ac:dyDescent="0.25">
      <c r="C76" s="105"/>
      <c r="E76" s="108"/>
      <c r="F76" s="111"/>
      <c r="H76" s="81" t="s">
        <v>141</v>
      </c>
      <c r="I76" s="82">
        <v>1370</v>
      </c>
    </row>
    <row r="77" spans="3:9" x14ac:dyDescent="0.25">
      <c r="C77" s="105">
        <v>29000</v>
      </c>
      <c r="E77" s="91" t="s">
        <v>54</v>
      </c>
      <c r="F77" s="83">
        <f>F78+F79</f>
        <v>16286425</v>
      </c>
      <c r="H77" s="78" t="s">
        <v>142</v>
      </c>
      <c r="I77" s="76">
        <f>SUM(I78:I79)</f>
        <v>59084</v>
      </c>
    </row>
    <row r="78" spans="3:9" x14ac:dyDescent="0.25">
      <c r="C78" s="105">
        <v>29001</v>
      </c>
      <c r="E78" s="92" t="s">
        <v>55</v>
      </c>
      <c r="F78" s="85">
        <f>VLOOKUP(C77,'[1]BAL PATR'!$C$54:$AB$91,26,0)</f>
        <v>17915068</v>
      </c>
      <c r="H78" s="81" t="s">
        <v>143</v>
      </c>
      <c r="I78" s="82">
        <v>59084</v>
      </c>
    </row>
    <row r="79" spans="3:9" x14ac:dyDescent="0.25">
      <c r="C79" s="105"/>
      <c r="E79" s="92" t="s">
        <v>56</v>
      </c>
      <c r="F79" s="85">
        <f>VLOOKUP(C78,'[1]BAL PATR'!$C$54:$AB$91,26,0)</f>
        <v>-1628643</v>
      </c>
      <c r="H79" s="81" t="s">
        <v>258</v>
      </c>
      <c r="I79" s="82"/>
    </row>
    <row r="80" spans="3:9" x14ac:dyDescent="0.25">
      <c r="C80" s="105">
        <v>232</v>
      </c>
      <c r="E80" s="91" t="s">
        <v>57</v>
      </c>
      <c r="F80" s="83">
        <f>F81+F82</f>
        <v>0</v>
      </c>
      <c r="H80" s="75" t="s">
        <v>144</v>
      </c>
      <c r="I80" s="76">
        <f>I81+I89</f>
        <v>353560</v>
      </c>
    </row>
    <row r="81" spans="3:9" x14ac:dyDescent="0.25">
      <c r="C81" s="105"/>
      <c r="E81" s="92" t="s">
        <v>58</v>
      </c>
      <c r="F81" s="85">
        <f>VLOOKUP(C80,'[1]BAL PATR'!$C$54:$AB$91,26,0)</f>
        <v>0</v>
      </c>
      <c r="H81" s="78" t="s">
        <v>145</v>
      </c>
      <c r="I81" s="76">
        <f>SUM(I82:I88)</f>
        <v>47589</v>
      </c>
    </row>
    <row r="82" spans="3:9" x14ac:dyDescent="0.25">
      <c r="C82" s="105"/>
      <c r="E82" s="92" t="s">
        <v>147</v>
      </c>
      <c r="F82" s="85">
        <v>0</v>
      </c>
      <c r="H82" s="81" t="s">
        <v>146</v>
      </c>
      <c r="I82" s="82">
        <v>307</v>
      </c>
    </row>
    <row r="83" spans="3:9" x14ac:dyDescent="0.25">
      <c r="C83" s="105"/>
      <c r="E83" s="91" t="s">
        <v>46</v>
      </c>
      <c r="F83" s="83">
        <f>F84</f>
        <v>0</v>
      </c>
      <c r="H83" s="81" t="s">
        <v>148</v>
      </c>
      <c r="I83" s="82">
        <v>3404</v>
      </c>
    </row>
    <row r="84" spans="3:9" x14ac:dyDescent="0.25">
      <c r="C84" s="105"/>
      <c r="E84" s="92" t="s">
        <v>46</v>
      </c>
      <c r="F84" s="85">
        <v>0</v>
      </c>
      <c r="H84" s="81" t="s">
        <v>149</v>
      </c>
      <c r="I84" s="82">
        <v>543</v>
      </c>
    </row>
    <row r="85" spans="3:9" x14ac:dyDescent="0.25">
      <c r="C85" s="105">
        <v>234</v>
      </c>
      <c r="E85" s="91" t="s">
        <v>45</v>
      </c>
      <c r="F85" s="83">
        <f>F86</f>
        <v>0</v>
      </c>
      <c r="H85" s="81" t="s">
        <v>59</v>
      </c>
      <c r="I85" s="82">
        <v>2116</v>
      </c>
    </row>
    <row r="86" spans="3:9" x14ac:dyDescent="0.25">
      <c r="C86" s="105"/>
      <c r="D86" s="53"/>
      <c r="E86" s="84" t="s">
        <v>151</v>
      </c>
      <c r="F86" s="85">
        <f>VLOOKUP(C85,'[1]BAL PATR'!$C$54:$AB$91,26,0)</f>
        <v>0</v>
      </c>
      <c r="H86" s="81" t="s">
        <v>150</v>
      </c>
      <c r="I86" s="82">
        <v>4039</v>
      </c>
    </row>
    <row r="87" spans="3:9" x14ac:dyDescent="0.25">
      <c r="C87" s="105">
        <v>29130</v>
      </c>
      <c r="E87" s="91" t="s">
        <v>255</v>
      </c>
      <c r="F87" s="83">
        <f>F88+F89+F90</f>
        <v>-13936801</v>
      </c>
      <c r="H87" s="81" t="s">
        <v>152</v>
      </c>
      <c r="I87" s="82">
        <v>0</v>
      </c>
    </row>
    <row r="88" spans="3:9" x14ac:dyDescent="0.25">
      <c r="C88" s="105" t="s">
        <v>254</v>
      </c>
      <c r="E88" s="114" t="s">
        <v>154</v>
      </c>
      <c r="F88" s="85">
        <f>VLOOKUP(C87,'[1]BAL PATR'!$C$54:$AB$91,26,0)</f>
        <v>0</v>
      </c>
      <c r="H88" s="81" t="s">
        <v>153</v>
      </c>
      <c r="I88" s="82">
        <v>37180</v>
      </c>
    </row>
    <row r="89" spans="3:9" x14ac:dyDescent="0.25">
      <c r="C89" s="105">
        <v>29140</v>
      </c>
      <c r="E89" s="114" t="s">
        <v>156</v>
      </c>
      <c r="F89" s="85">
        <f>VLOOKUP(C88,'[1]BAL PATR'!$C$54:$AB$91,26,0)</f>
        <v>-12113174</v>
      </c>
      <c r="H89" s="78" t="s">
        <v>155</v>
      </c>
      <c r="I89" s="76">
        <f>SUM(I90:I95)</f>
        <v>305971</v>
      </c>
    </row>
    <row r="90" spans="3:9" x14ac:dyDescent="0.25">
      <c r="C90" s="105"/>
      <c r="E90" s="114" t="s">
        <v>255</v>
      </c>
      <c r="F90" s="85">
        <f>VLOOKUP(C89,'[1]BAL PATR'!$C$54:$AB$91,26,0)</f>
        <v>-1823627</v>
      </c>
      <c r="H90" s="81" t="s">
        <v>157</v>
      </c>
      <c r="I90" s="82">
        <v>13004</v>
      </c>
    </row>
    <row r="91" spans="3:9" ht="15.75" thickBot="1" x14ac:dyDescent="0.3">
      <c r="C91" s="105"/>
      <c r="E91" s="115" t="s">
        <v>28</v>
      </c>
      <c r="F91" s="116">
        <f>F77+F80+F85+F87+F67+F52</f>
        <v>22571663</v>
      </c>
      <c r="H91" s="81" t="s">
        <v>158</v>
      </c>
      <c r="I91" s="82">
        <v>8913</v>
      </c>
    </row>
    <row r="92" spans="3:9" x14ac:dyDescent="0.25">
      <c r="E92" s="112"/>
      <c r="F92" s="117"/>
      <c r="H92" s="81" t="s">
        <v>159</v>
      </c>
      <c r="I92" s="82">
        <v>39991</v>
      </c>
    </row>
    <row r="93" spans="3:9" x14ac:dyDescent="0.25">
      <c r="F93" s="103">
        <f>F44-F91</f>
        <v>0</v>
      </c>
      <c r="H93" s="81" t="s">
        <v>160</v>
      </c>
      <c r="I93" s="82">
        <v>65500</v>
      </c>
    </row>
    <row r="94" spans="3:9" x14ac:dyDescent="0.25">
      <c r="H94" s="81" t="s">
        <v>161</v>
      </c>
      <c r="I94" s="82">
        <v>0</v>
      </c>
    </row>
    <row r="95" spans="3:9" x14ac:dyDescent="0.25">
      <c r="H95" s="81" t="s">
        <v>162</v>
      </c>
      <c r="I95" s="82">
        <v>178563</v>
      </c>
    </row>
    <row r="96" spans="3:9" x14ac:dyDescent="0.25">
      <c r="E96" s="117"/>
      <c r="F96" s="103"/>
      <c r="H96" s="75" t="s">
        <v>163</v>
      </c>
      <c r="I96" s="76">
        <f>I97+I109</f>
        <v>7777211</v>
      </c>
    </row>
    <row r="97" spans="8:9" x14ac:dyDescent="0.25">
      <c r="H97" s="78" t="s">
        <v>164</v>
      </c>
      <c r="I97" s="76">
        <f>SUM(I98:I108)</f>
        <v>5830394</v>
      </c>
    </row>
    <row r="98" spans="8:9" x14ac:dyDescent="0.25">
      <c r="H98" s="81" t="s">
        <v>165</v>
      </c>
      <c r="I98" s="82">
        <v>49155</v>
      </c>
    </row>
    <row r="99" spans="8:9" x14ac:dyDescent="0.25">
      <c r="H99" s="81" t="s">
        <v>166</v>
      </c>
      <c r="I99" s="82">
        <v>185</v>
      </c>
    </row>
    <row r="100" spans="8:9" x14ac:dyDescent="0.25">
      <c r="H100" s="81" t="s">
        <v>167</v>
      </c>
      <c r="I100" s="82">
        <v>2799946</v>
      </c>
    </row>
    <row r="101" spans="8:9" x14ac:dyDescent="0.25">
      <c r="H101" s="81" t="s">
        <v>168</v>
      </c>
      <c r="I101" s="82">
        <v>0</v>
      </c>
    </row>
    <row r="102" spans="8:9" x14ac:dyDescent="0.25">
      <c r="H102" s="81" t="s">
        <v>169</v>
      </c>
      <c r="I102" s="82">
        <v>529183</v>
      </c>
    </row>
    <row r="103" spans="8:9" x14ac:dyDescent="0.25">
      <c r="H103" s="81" t="s">
        <v>170</v>
      </c>
      <c r="I103" s="82">
        <v>27429</v>
      </c>
    </row>
    <row r="104" spans="8:9" x14ac:dyDescent="0.25">
      <c r="H104" s="81" t="s">
        <v>171</v>
      </c>
      <c r="I104" s="82">
        <v>2087086</v>
      </c>
    </row>
    <row r="105" spans="8:9" x14ac:dyDescent="0.25">
      <c r="H105" s="81" t="s">
        <v>172</v>
      </c>
      <c r="I105" s="82">
        <v>0</v>
      </c>
    </row>
    <row r="106" spans="8:9" x14ac:dyDescent="0.25">
      <c r="H106" s="81" t="s">
        <v>173</v>
      </c>
      <c r="I106" s="82">
        <v>25576</v>
      </c>
    </row>
    <row r="107" spans="8:9" x14ac:dyDescent="0.25">
      <c r="H107" s="81" t="s">
        <v>174</v>
      </c>
      <c r="I107" s="82">
        <v>311834</v>
      </c>
    </row>
    <row r="108" spans="8:9" x14ac:dyDescent="0.25">
      <c r="H108" s="81" t="s">
        <v>175</v>
      </c>
      <c r="I108" s="82">
        <v>0</v>
      </c>
    </row>
    <row r="109" spans="8:9" x14ac:dyDescent="0.25">
      <c r="H109" s="78" t="s">
        <v>176</v>
      </c>
      <c r="I109" s="76">
        <f>SUM(I110:I113)</f>
        <v>1946817</v>
      </c>
    </row>
    <row r="110" spans="8:9" x14ac:dyDescent="0.25">
      <c r="H110" s="81" t="s">
        <v>177</v>
      </c>
      <c r="I110" s="141">
        <v>1014509</v>
      </c>
    </row>
    <row r="111" spans="8:9" x14ac:dyDescent="0.25">
      <c r="H111" s="81" t="s">
        <v>178</v>
      </c>
      <c r="I111" s="141">
        <v>110383</v>
      </c>
    </row>
    <row r="112" spans="8:9" x14ac:dyDescent="0.25">
      <c r="H112" s="81" t="s">
        <v>179</v>
      </c>
      <c r="I112" s="141">
        <v>306150</v>
      </c>
    </row>
    <row r="113" spans="8:9" x14ac:dyDescent="0.25">
      <c r="H113" s="81" t="s">
        <v>180</v>
      </c>
      <c r="I113" s="141">
        <v>515775</v>
      </c>
    </row>
    <row r="114" spans="8:9" x14ac:dyDescent="0.25">
      <c r="H114" s="75" t="s">
        <v>181</v>
      </c>
      <c r="I114" s="76">
        <f>I115</f>
        <v>606090</v>
      </c>
    </row>
    <row r="115" spans="8:9" x14ac:dyDescent="0.25">
      <c r="H115" s="78" t="s">
        <v>181</v>
      </c>
      <c r="I115" s="76">
        <f>SUM(I116:I141)</f>
        <v>606090</v>
      </c>
    </row>
    <row r="116" spans="8:9" x14ac:dyDescent="0.25">
      <c r="H116" s="81" t="s">
        <v>182</v>
      </c>
      <c r="I116" s="82">
        <v>110765</v>
      </c>
    </row>
    <row r="117" spans="8:9" x14ac:dyDescent="0.25">
      <c r="H117" s="81" t="s">
        <v>183</v>
      </c>
      <c r="I117" s="82">
        <v>3472</v>
      </c>
    </row>
    <row r="118" spans="8:9" x14ac:dyDescent="0.25">
      <c r="H118" s="81" t="s">
        <v>184</v>
      </c>
      <c r="I118" s="82">
        <v>0</v>
      </c>
    </row>
    <row r="119" spans="8:9" x14ac:dyDescent="0.25">
      <c r="H119" s="81" t="s">
        <v>185</v>
      </c>
      <c r="I119" s="82">
        <v>4962</v>
      </c>
    </row>
    <row r="120" spans="8:9" x14ac:dyDescent="0.25">
      <c r="H120" s="81" t="s">
        <v>186</v>
      </c>
      <c r="I120" s="82">
        <v>3762</v>
      </c>
    </row>
    <row r="121" spans="8:9" x14ac:dyDescent="0.25">
      <c r="H121" s="81" t="s">
        <v>187</v>
      </c>
      <c r="I121" s="82">
        <v>0</v>
      </c>
    </row>
    <row r="122" spans="8:9" x14ac:dyDescent="0.25">
      <c r="H122" s="81" t="s">
        <v>188</v>
      </c>
      <c r="I122" s="82">
        <v>0</v>
      </c>
    </row>
    <row r="123" spans="8:9" x14ac:dyDescent="0.25">
      <c r="H123" s="81" t="s">
        <v>189</v>
      </c>
      <c r="I123" s="82">
        <v>320</v>
      </c>
    </row>
    <row r="124" spans="8:9" x14ac:dyDescent="0.25">
      <c r="H124" s="81" t="s">
        <v>190</v>
      </c>
      <c r="I124" s="82">
        <v>0</v>
      </c>
    </row>
    <row r="125" spans="8:9" x14ac:dyDescent="0.25">
      <c r="H125" s="81" t="s">
        <v>191</v>
      </c>
      <c r="I125" s="82">
        <v>4347</v>
      </c>
    </row>
    <row r="126" spans="8:9" x14ac:dyDescent="0.25">
      <c r="H126" s="81" t="s">
        <v>192</v>
      </c>
      <c r="I126" s="82">
        <v>269327</v>
      </c>
    </row>
    <row r="127" spans="8:9" x14ac:dyDescent="0.25">
      <c r="H127" s="81" t="s">
        <v>193</v>
      </c>
      <c r="I127" s="82">
        <v>28166</v>
      </c>
    </row>
    <row r="128" spans="8:9" x14ac:dyDescent="0.25">
      <c r="H128" s="81" t="s">
        <v>194</v>
      </c>
      <c r="I128" s="82">
        <v>0</v>
      </c>
    </row>
    <row r="129" spans="8:9" x14ac:dyDescent="0.25">
      <c r="H129" s="81" t="s">
        <v>195</v>
      </c>
      <c r="I129" s="82">
        <v>0</v>
      </c>
    </row>
    <row r="130" spans="8:9" x14ac:dyDescent="0.25">
      <c r="H130" s="81" t="s">
        <v>196</v>
      </c>
      <c r="I130" s="82">
        <v>0</v>
      </c>
    </row>
    <row r="131" spans="8:9" x14ac:dyDescent="0.25">
      <c r="H131" s="81" t="s">
        <v>197</v>
      </c>
      <c r="I131" s="82">
        <v>1359</v>
      </c>
    </row>
    <row r="132" spans="8:9" x14ac:dyDescent="0.25">
      <c r="H132" s="81" t="s">
        <v>198</v>
      </c>
      <c r="I132" s="82">
        <v>94</v>
      </c>
    </row>
    <row r="133" spans="8:9" x14ac:dyDescent="0.25">
      <c r="H133" s="81" t="s">
        <v>199</v>
      </c>
      <c r="I133" s="82">
        <v>5436</v>
      </c>
    </row>
    <row r="134" spans="8:9" x14ac:dyDescent="0.25">
      <c r="H134" s="81" t="s">
        <v>200</v>
      </c>
      <c r="I134" s="82">
        <v>12225</v>
      </c>
    </row>
    <row r="135" spans="8:9" x14ac:dyDescent="0.25">
      <c r="H135" s="81" t="s">
        <v>201</v>
      </c>
      <c r="I135" s="82">
        <v>0</v>
      </c>
    </row>
    <row r="136" spans="8:9" x14ac:dyDescent="0.25">
      <c r="H136" s="81" t="s">
        <v>202</v>
      </c>
      <c r="I136" s="82">
        <v>2618</v>
      </c>
    </row>
    <row r="137" spans="8:9" x14ac:dyDescent="0.25">
      <c r="H137" s="81" t="s">
        <v>203</v>
      </c>
      <c r="I137" s="82">
        <v>148706</v>
      </c>
    </row>
    <row r="138" spans="8:9" x14ac:dyDescent="0.25">
      <c r="H138" s="81" t="s">
        <v>204</v>
      </c>
      <c r="I138" s="82">
        <v>0</v>
      </c>
    </row>
    <row r="139" spans="8:9" x14ac:dyDescent="0.25">
      <c r="H139" s="81" t="s">
        <v>205</v>
      </c>
      <c r="I139" s="82">
        <v>0</v>
      </c>
    </row>
    <row r="140" spans="8:9" x14ac:dyDescent="0.25">
      <c r="H140" s="81" t="s">
        <v>230</v>
      </c>
      <c r="I140" s="82">
        <v>0</v>
      </c>
    </row>
    <row r="141" spans="8:9" x14ac:dyDescent="0.25">
      <c r="H141" s="81" t="s">
        <v>206</v>
      </c>
      <c r="I141" s="82">
        <v>10531</v>
      </c>
    </row>
    <row r="142" spans="8:9" x14ac:dyDescent="0.25">
      <c r="H142" s="78" t="s">
        <v>207</v>
      </c>
      <c r="I142" s="76">
        <f>SUM(I143:I146)</f>
        <v>0</v>
      </c>
    </row>
    <row r="143" spans="8:9" x14ac:dyDescent="0.25">
      <c r="H143" s="81" t="s">
        <v>208</v>
      </c>
      <c r="I143" s="82"/>
    </row>
    <row r="144" spans="8:9" x14ac:dyDescent="0.25">
      <c r="H144" s="81" t="s">
        <v>209</v>
      </c>
      <c r="I144" s="82"/>
    </row>
    <row r="145" spans="8:10" x14ac:dyDescent="0.25">
      <c r="H145" s="81" t="s">
        <v>210</v>
      </c>
      <c r="I145" s="82"/>
    </row>
    <row r="146" spans="8:10" x14ac:dyDescent="0.25">
      <c r="H146" s="81" t="s">
        <v>211</v>
      </c>
      <c r="I146" s="82"/>
    </row>
    <row r="147" spans="8:10" x14ac:dyDescent="0.25">
      <c r="H147" s="78" t="s">
        <v>212</v>
      </c>
      <c r="I147" s="76">
        <f>SUM(I148:I149)</f>
        <v>2559748</v>
      </c>
    </row>
    <row r="148" spans="8:10" x14ac:dyDescent="0.25">
      <c r="H148" s="81" t="s">
        <v>62</v>
      </c>
      <c r="I148" s="82">
        <v>415664</v>
      </c>
    </row>
    <row r="149" spans="8:10" x14ac:dyDescent="0.25">
      <c r="H149" s="81" t="s">
        <v>60</v>
      </c>
      <c r="I149" s="82">
        <v>2144084</v>
      </c>
    </row>
    <row r="150" spans="8:10" x14ac:dyDescent="0.25">
      <c r="H150" s="78" t="s">
        <v>213</v>
      </c>
      <c r="I150" s="118">
        <f>SUM(I151:I152)</f>
        <v>0</v>
      </c>
    </row>
    <row r="151" spans="8:10" x14ac:dyDescent="0.25">
      <c r="H151" s="81" t="s">
        <v>214</v>
      </c>
      <c r="I151" s="82">
        <v>-921136</v>
      </c>
    </row>
    <row r="152" spans="8:10" x14ac:dyDescent="0.25">
      <c r="H152" s="81" t="s">
        <v>215</v>
      </c>
      <c r="I152" s="82">
        <v>921136</v>
      </c>
      <c r="J152" s="103"/>
    </row>
    <row r="153" spans="8:10" x14ac:dyDescent="0.25">
      <c r="H153" s="75" t="s">
        <v>216</v>
      </c>
      <c r="I153" s="76">
        <f>I40-I41</f>
        <v>7480134.9800000042</v>
      </c>
      <c r="J153" s="103"/>
    </row>
    <row r="154" spans="8:10" x14ac:dyDescent="0.25">
      <c r="H154" s="75" t="s">
        <v>217</v>
      </c>
      <c r="I154" s="76">
        <f>I155-I268-I271+I272-I273</f>
        <v>19409846</v>
      </c>
    </row>
    <row r="155" spans="8:10" x14ac:dyDescent="0.25">
      <c r="H155" s="75" t="s">
        <v>218</v>
      </c>
      <c r="I155" s="76">
        <f>I156+I194+I210+I229+I264</f>
        <v>19097763</v>
      </c>
    </row>
    <row r="156" spans="8:10" x14ac:dyDescent="0.25">
      <c r="H156" s="119" t="s">
        <v>104</v>
      </c>
      <c r="I156" s="76">
        <f>I157+I171+I178+I187+I191</f>
        <v>16049807</v>
      </c>
    </row>
    <row r="157" spans="8:10" x14ac:dyDescent="0.25">
      <c r="H157" s="78" t="s">
        <v>219</v>
      </c>
      <c r="I157" s="76">
        <f>SUM(I158:I170)</f>
        <v>11429204</v>
      </c>
    </row>
    <row r="158" spans="8:10" x14ac:dyDescent="0.25">
      <c r="H158" s="81" t="s">
        <v>220</v>
      </c>
      <c r="I158" s="82">
        <v>8805752</v>
      </c>
    </row>
    <row r="159" spans="8:10" x14ac:dyDescent="0.25">
      <c r="H159" s="81" t="s">
        <v>107</v>
      </c>
      <c r="I159" s="82">
        <v>87595</v>
      </c>
    </row>
    <row r="160" spans="8:10" x14ac:dyDescent="0.25">
      <c r="H160" s="81" t="s">
        <v>108</v>
      </c>
      <c r="I160" s="82">
        <v>9726</v>
      </c>
    </row>
    <row r="161" spans="8:9" x14ac:dyDescent="0.25">
      <c r="H161" s="81" t="s">
        <v>109</v>
      </c>
      <c r="I161" s="82">
        <v>1203253</v>
      </c>
    </row>
    <row r="162" spans="8:9" x14ac:dyDescent="0.25">
      <c r="H162" s="81" t="s">
        <v>111</v>
      </c>
      <c r="I162" s="82">
        <v>811824</v>
      </c>
    </row>
    <row r="163" spans="8:9" x14ac:dyDescent="0.25">
      <c r="H163" s="81" t="s">
        <v>112</v>
      </c>
      <c r="I163" s="82">
        <v>221710</v>
      </c>
    </row>
    <row r="164" spans="8:9" x14ac:dyDescent="0.25">
      <c r="H164" s="81" t="s">
        <v>113</v>
      </c>
      <c r="I164" s="82">
        <v>104992</v>
      </c>
    </row>
    <row r="165" spans="8:9" x14ac:dyDescent="0.25">
      <c r="H165" s="81" t="s">
        <v>114</v>
      </c>
      <c r="I165" s="82">
        <v>174763</v>
      </c>
    </row>
    <row r="166" spans="8:9" x14ac:dyDescent="0.25">
      <c r="H166" s="81" t="s">
        <v>115</v>
      </c>
      <c r="I166" s="82">
        <v>903</v>
      </c>
    </row>
    <row r="167" spans="8:9" x14ac:dyDescent="0.25">
      <c r="H167" s="81" t="s">
        <v>116</v>
      </c>
      <c r="I167" s="82">
        <v>6780</v>
      </c>
    </row>
    <row r="168" spans="8:9" x14ac:dyDescent="0.25">
      <c r="H168" s="81" t="s">
        <v>117</v>
      </c>
      <c r="I168" s="82">
        <v>0</v>
      </c>
    </row>
    <row r="169" spans="8:9" x14ac:dyDescent="0.25">
      <c r="H169" s="81" t="s">
        <v>119</v>
      </c>
      <c r="I169" s="82">
        <v>1906</v>
      </c>
    </row>
    <row r="170" spans="8:9" x14ac:dyDescent="0.25">
      <c r="H170" s="81" t="s">
        <v>120</v>
      </c>
      <c r="I170" s="82">
        <v>0</v>
      </c>
    </row>
    <row r="171" spans="8:9" x14ac:dyDescent="0.25">
      <c r="H171" s="78" t="s">
        <v>121</v>
      </c>
      <c r="I171" s="76">
        <f>SUM(I172:I177)</f>
        <v>3155375</v>
      </c>
    </row>
    <row r="172" spans="8:9" x14ac:dyDescent="0.25">
      <c r="H172" s="81" t="s">
        <v>122</v>
      </c>
      <c r="I172" s="82">
        <v>883928</v>
      </c>
    </row>
    <row r="173" spans="8:9" x14ac:dyDescent="0.25">
      <c r="H173" s="81" t="s">
        <v>123</v>
      </c>
      <c r="I173" s="82">
        <v>2265426</v>
      </c>
    </row>
    <row r="174" spans="8:9" x14ac:dyDescent="0.25">
      <c r="H174" s="81" t="s">
        <v>124</v>
      </c>
      <c r="I174" s="82">
        <v>0</v>
      </c>
    </row>
    <row r="175" spans="8:9" x14ac:dyDescent="0.25">
      <c r="H175" s="81" t="s">
        <v>125</v>
      </c>
      <c r="I175" s="82">
        <v>0</v>
      </c>
    </row>
    <row r="176" spans="8:9" x14ac:dyDescent="0.25">
      <c r="H176" s="81" t="s">
        <v>221</v>
      </c>
      <c r="I176" s="82">
        <v>6021</v>
      </c>
    </row>
    <row r="177" spans="8:9" x14ac:dyDescent="0.25">
      <c r="H177" s="81" t="s">
        <v>128</v>
      </c>
      <c r="I177" s="82">
        <v>0</v>
      </c>
    </row>
    <row r="178" spans="8:9" x14ac:dyDescent="0.25">
      <c r="H178" s="78" t="s">
        <v>129</v>
      </c>
      <c r="I178" s="76">
        <f>SUM(I179:I185)</f>
        <v>1441780</v>
      </c>
    </row>
    <row r="179" spans="8:9" x14ac:dyDescent="0.25">
      <c r="H179" s="81" t="s">
        <v>130</v>
      </c>
      <c r="I179" s="82">
        <v>315646</v>
      </c>
    </row>
    <row r="180" spans="8:9" x14ac:dyDescent="0.25">
      <c r="H180" s="81" t="s">
        <v>131</v>
      </c>
      <c r="I180" s="82">
        <v>45036</v>
      </c>
    </row>
    <row r="181" spans="8:9" x14ac:dyDescent="0.25">
      <c r="H181" s="81" t="s">
        <v>132</v>
      </c>
      <c r="I181" s="82">
        <v>0</v>
      </c>
    </row>
    <row r="182" spans="8:9" x14ac:dyDescent="0.25">
      <c r="H182" s="81" t="s">
        <v>133</v>
      </c>
      <c r="I182" s="82">
        <v>18834</v>
      </c>
    </row>
    <row r="183" spans="8:9" x14ac:dyDescent="0.25">
      <c r="H183" s="81" t="s">
        <v>134</v>
      </c>
      <c r="I183" s="82">
        <v>377031</v>
      </c>
    </row>
    <row r="184" spans="8:9" x14ac:dyDescent="0.25">
      <c r="H184" s="81" t="s">
        <v>136</v>
      </c>
      <c r="I184" s="82">
        <v>60362</v>
      </c>
    </row>
    <row r="185" spans="8:9" x14ac:dyDescent="0.25">
      <c r="H185" s="81" t="s">
        <v>222</v>
      </c>
      <c r="I185" s="82">
        <v>624871</v>
      </c>
    </row>
    <row r="186" spans="8:9" x14ac:dyDescent="0.25">
      <c r="H186" s="81" t="s">
        <v>257</v>
      </c>
      <c r="I186" s="82">
        <v>0</v>
      </c>
    </row>
    <row r="187" spans="8:9" x14ac:dyDescent="0.25">
      <c r="H187" s="78" t="s">
        <v>138</v>
      </c>
      <c r="I187" s="76">
        <f>SUM(I188:I190)</f>
        <v>17246</v>
      </c>
    </row>
    <row r="188" spans="8:9" x14ac:dyDescent="0.25">
      <c r="H188" s="81" t="s">
        <v>139</v>
      </c>
      <c r="I188" s="82">
        <v>15387</v>
      </c>
    </row>
    <row r="189" spans="8:9" x14ac:dyDescent="0.25">
      <c r="H189" s="81" t="s">
        <v>223</v>
      </c>
      <c r="I189" s="82">
        <v>0</v>
      </c>
    </row>
    <row r="190" spans="8:9" x14ac:dyDescent="0.25">
      <c r="H190" s="81" t="s">
        <v>224</v>
      </c>
      <c r="I190" s="82">
        <v>1859</v>
      </c>
    </row>
    <row r="191" spans="8:9" x14ac:dyDescent="0.25">
      <c r="H191" s="78" t="s">
        <v>225</v>
      </c>
      <c r="I191" s="76">
        <f>I192</f>
        <v>6202</v>
      </c>
    </row>
    <row r="192" spans="8:9" x14ac:dyDescent="0.25">
      <c r="H192" s="81" t="s">
        <v>226</v>
      </c>
      <c r="I192" s="82">
        <v>6202</v>
      </c>
    </row>
    <row r="193" spans="8:9" x14ac:dyDescent="0.25">
      <c r="H193" s="81" t="s">
        <v>258</v>
      </c>
      <c r="I193" s="82">
        <v>0</v>
      </c>
    </row>
    <row r="194" spans="8:9" x14ac:dyDescent="0.25">
      <c r="H194" s="75" t="s">
        <v>144</v>
      </c>
      <c r="I194" s="76">
        <f>I195+I203</f>
        <v>100879</v>
      </c>
    </row>
    <row r="195" spans="8:9" x14ac:dyDescent="0.25">
      <c r="H195" s="78" t="s">
        <v>227</v>
      </c>
      <c r="I195" s="76">
        <f>SUM(I196:I202)</f>
        <v>98596</v>
      </c>
    </row>
    <row r="196" spans="8:9" x14ac:dyDescent="0.25">
      <c r="H196" s="81" t="s">
        <v>146</v>
      </c>
      <c r="I196" s="82">
        <v>21955</v>
      </c>
    </row>
    <row r="197" spans="8:9" x14ac:dyDescent="0.25">
      <c r="H197" s="81" t="s">
        <v>148</v>
      </c>
      <c r="I197" s="82">
        <v>4676</v>
      </c>
    </row>
    <row r="198" spans="8:9" x14ac:dyDescent="0.25">
      <c r="H198" s="81" t="s">
        <v>149</v>
      </c>
      <c r="I198" s="82">
        <v>36655</v>
      </c>
    </row>
    <row r="199" spans="8:9" x14ac:dyDescent="0.25">
      <c r="H199" s="81" t="s">
        <v>59</v>
      </c>
      <c r="I199" s="82">
        <v>464</v>
      </c>
    </row>
    <row r="200" spans="8:9" x14ac:dyDescent="0.25">
      <c r="H200" s="81" t="s">
        <v>150</v>
      </c>
      <c r="I200" s="82">
        <v>21288</v>
      </c>
    </row>
    <row r="201" spans="8:9" x14ac:dyDescent="0.25">
      <c r="H201" s="81" t="s">
        <v>152</v>
      </c>
      <c r="I201" s="82">
        <v>0</v>
      </c>
    </row>
    <row r="202" spans="8:9" x14ac:dyDescent="0.25">
      <c r="H202" s="81" t="s">
        <v>153</v>
      </c>
      <c r="I202" s="82">
        <v>13558</v>
      </c>
    </row>
    <row r="203" spans="8:9" x14ac:dyDescent="0.25">
      <c r="H203" s="78" t="s">
        <v>155</v>
      </c>
      <c r="I203" s="76">
        <f>SUM(I204:I209)</f>
        <v>2283</v>
      </c>
    </row>
    <row r="204" spans="8:9" x14ac:dyDescent="0.25">
      <c r="H204" s="81" t="s">
        <v>157</v>
      </c>
      <c r="I204" s="82">
        <v>6</v>
      </c>
    </row>
    <row r="205" spans="8:9" x14ac:dyDescent="0.25">
      <c r="H205" s="81" t="s">
        <v>158</v>
      </c>
      <c r="I205" s="82">
        <v>149</v>
      </c>
    </row>
    <row r="206" spans="8:9" x14ac:dyDescent="0.25">
      <c r="H206" s="81" t="s">
        <v>159</v>
      </c>
      <c r="I206" s="82">
        <v>2128</v>
      </c>
    </row>
    <row r="207" spans="8:9" x14ac:dyDescent="0.25">
      <c r="H207" s="81" t="s">
        <v>160</v>
      </c>
      <c r="I207" s="82">
        <v>0</v>
      </c>
    </row>
    <row r="208" spans="8:9" x14ac:dyDescent="0.25">
      <c r="H208" s="81" t="s">
        <v>161</v>
      </c>
      <c r="I208" s="82">
        <v>0</v>
      </c>
    </row>
    <row r="209" spans="8:9" x14ac:dyDescent="0.25">
      <c r="H209" s="81" t="s">
        <v>162</v>
      </c>
      <c r="I209" s="82">
        <v>0</v>
      </c>
    </row>
    <row r="210" spans="8:9" x14ac:dyDescent="0.25">
      <c r="H210" s="75" t="s">
        <v>163</v>
      </c>
      <c r="I210" s="76">
        <f>I211+I223</f>
        <v>949126</v>
      </c>
    </row>
    <row r="211" spans="8:9" x14ac:dyDescent="0.25">
      <c r="H211" s="78" t="s">
        <v>164</v>
      </c>
      <c r="I211" s="76">
        <f>SUM(I212:I222)</f>
        <v>396163</v>
      </c>
    </row>
    <row r="212" spans="8:9" x14ac:dyDescent="0.25">
      <c r="H212" s="81" t="s">
        <v>165</v>
      </c>
      <c r="I212" s="82">
        <v>24823</v>
      </c>
    </row>
    <row r="213" spans="8:9" x14ac:dyDescent="0.25">
      <c r="H213" s="81" t="s">
        <v>166</v>
      </c>
      <c r="I213" s="82">
        <v>1630</v>
      </c>
    </row>
    <row r="214" spans="8:9" x14ac:dyDescent="0.25">
      <c r="H214" s="81" t="s">
        <v>167</v>
      </c>
      <c r="I214" s="82">
        <v>27561</v>
      </c>
    </row>
    <row r="215" spans="8:9" x14ac:dyDescent="0.25">
      <c r="H215" s="81" t="s">
        <v>168</v>
      </c>
      <c r="I215" s="82">
        <v>115007</v>
      </c>
    </row>
    <row r="216" spans="8:9" x14ac:dyDescent="0.25">
      <c r="H216" s="81" t="s">
        <v>169</v>
      </c>
      <c r="I216" s="82">
        <v>31943</v>
      </c>
    </row>
    <row r="217" spans="8:9" x14ac:dyDescent="0.25">
      <c r="H217" s="81" t="s">
        <v>170</v>
      </c>
      <c r="I217" s="82">
        <v>24211</v>
      </c>
    </row>
    <row r="218" spans="8:9" x14ac:dyDescent="0.25">
      <c r="H218" s="81" t="s">
        <v>171</v>
      </c>
      <c r="I218" s="82">
        <v>83908</v>
      </c>
    </row>
    <row r="219" spans="8:9" x14ac:dyDescent="0.25">
      <c r="H219" s="81" t="s">
        <v>172</v>
      </c>
      <c r="I219" s="82">
        <v>0</v>
      </c>
    </row>
    <row r="220" spans="8:9" x14ac:dyDescent="0.25">
      <c r="H220" s="81" t="s">
        <v>173</v>
      </c>
      <c r="I220" s="82">
        <v>0</v>
      </c>
    </row>
    <row r="221" spans="8:9" x14ac:dyDescent="0.25">
      <c r="H221" s="81" t="s">
        <v>174</v>
      </c>
      <c r="I221" s="82">
        <v>72884</v>
      </c>
    </row>
    <row r="222" spans="8:9" x14ac:dyDescent="0.25">
      <c r="H222" s="81" t="s">
        <v>175</v>
      </c>
      <c r="I222" s="82">
        <v>14196</v>
      </c>
    </row>
    <row r="223" spans="8:9" x14ac:dyDescent="0.25">
      <c r="H223" s="78" t="s">
        <v>176</v>
      </c>
      <c r="I223" s="76">
        <f>SUM(I224:I228)</f>
        <v>552963</v>
      </c>
    </row>
    <row r="224" spans="8:9" x14ac:dyDescent="0.25">
      <c r="H224" s="81" t="s">
        <v>177</v>
      </c>
      <c r="I224" s="82">
        <v>280896</v>
      </c>
    </row>
    <row r="225" spans="8:9" x14ac:dyDescent="0.25">
      <c r="H225" s="81" t="s">
        <v>178</v>
      </c>
      <c r="I225" s="82">
        <v>40483</v>
      </c>
    </row>
    <row r="226" spans="8:9" x14ac:dyDescent="0.25">
      <c r="H226" s="81" t="s">
        <v>179</v>
      </c>
      <c r="I226" s="82">
        <v>88662</v>
      </c>
    </row>
    <row r="227" spans="8:9" x14ac:dyDescent="0.25">
      <c r="H227" s="81" t="s">
        <v>180</v>
      </c>
      <c r="I227" s="82">
        <v>142922</v>
      </c>
    </row>
    <row r="228" spans="8:9" x14ac:dyDescent="0.25">
      <c r="H228" s="81" t="s">
        <v>228</v>
      </c>
      <c r="I228" s="82"/>
    </row>
    <row r="229" spans="8:9" x14ac:dyDescent="0.25">
      <c r="H229" s="75" t="s">
        <v>229</v>
      </c>
      <c r="I229" s="76">
        <f>I230+I257</f>
        <v>1761078</v>
      </c>
    </row>
    <row r="230" spans="8:9" x14ac:dyDescent="0.25">
      <c r="H230" s="78" t="s">
        <v>229</v>
      </c>
      <c r="I230" s="76">
        <f>SUM(I231:I256)</f>
        <v>711448</v>
      </c>
    </row>
    <row r="231" spans="8:9" x14ac:dyDescent="0.25">
      <c r="H231" s="81" t="s">
        <v>182</v>
      </c>
      <c r="I231" s="82">
        <v>25973</v>
      </c>
    </row>
    <row r="232" spans="8:9" x14ac:dyDescent="0.25">
      <c r="H232" s="81" t="s">
        <v>183</v>
      </c>
      <c r="I232" s="82">
        <v>118857</v>
      </c>
    </row>
    <row r="233" spans="8:9" x14ac:dyDescent="0.25">
      <c r="H233" s="81" t="s">
        <v>184</v>
      </c>
      <c r="I233" s="82">
        <v>766</v>
      </c>
    </row>
    <row r="234" spans="8:9" x14ac:dyDescent="0.25">
      <c r="H234" s="81" t="s">
        <v>185</v>
      </c>
      <c r="I234" s="82">
        <v>7801</v>
      </c>
    </row>
    <row r="235" spans="8:9" x14ac:dyDescent="0.25">
      <c r="H235" s="81" t="s">
        <v>186</v>
      </c>
      <c r="I235" s="82">
        <v>7800</v>
      </c>
    </row>
    <row r="236" spans="8:9" x14ac:dyDescent="0.25">
      <c r="H236" s="81" t="s">
        <v>187</v>
      </c>
      <c r="I236" s="82">
        <v>0</v>
      </c>
    </row>
    <row r="237" spans="8:9" x14ac:dyDescent="0.25">
      <c r="H237" s="81" t="s">
        <v>188</v>
      </c>
      <c r="I237" s="82">
        <v>0</v>
      </c>
    </row>
    <row r="238" spans="8:9" x14ac:dyDescent="0.25">
      <c r="H238" s="81" t="s">
        <v>189</v>
      </c>
      <c r="I238" s="82">
        <v>3267</v>
      </c>
    </row>
    <row r="239" spans="8:9" x14ac:dyDescent="0.25">
      <c r="H239" s="81" t="s">
        <v>190</v>
      </c>
      <c r="I239" s="82">
        <v>0</v>
      </c>
    </row>
    <row r="240" spans="8:9" x14ac:dyDescent="0.25">
      <c r="H240" s="81" t="s">
        <v>191</v>
      </c>
      <c r="I240" s="82">
        <v>18437</v>
      </c>
    </row>
    <row r="241" spans="8:9" x14ac:dyDescent="0.25">
      <c r="H241" s="81" t="s">
        <v>192</v>
      </c>
      <c r="I241" s="82">
        <v>61768</v>
      </c>
    </row>
    <row r="242" spans="8:9" x14ac:dyDescent="0.25">
      <c r="H242" s="81" t="s">
        <v>193</v>
      </c>
      <c r="I242" s="82">
        <v>34925</v>
      </c>
    </row>
    <row r="243" spans="8:9" x14ac:dyDescent="0.25">
      <c r="H243" s="81" t="s">
        <v>194</v>
      </c>
      <c r="I243" s="82">
        <v>13837</v>
      </c>
    </row>
    <row r="244" spans="8:9" x14ac:dyDescent="0.25">
      <c r="H244" s="81" t="s">
        <v>195</v>
      </c>
      <c r="I244" s="82">
        <v>259927</v>
      </c>
    </row>
    <row r="245" spans="8:9" x14ac:dyDescent="0.25">
      <c r="H245" s="81" t="s">
        <v>196</v>
      </c>
      <c r="I245" s="82">
        <v>0</v>
      </c>
    </row>
    <row r="246" spans="8:9" x14ac:dyDescent="0.25">
      <c r="H246" s="81" t="s">
        <v>197</v>
      </c>
      <c r="I246" s="82">
        <v>400</v>
      </c>
    </row>
    <row r="247" spans="8:9" x14ac:dyDescent="0.25">
      <c r="H247" s="81" t="s">
        <v>198</v>
      </c>
      <c r="I247" s="82">
        <v>7521</v>
      </c>
    </row>
    <row r="248" spans="8:9" x14ac:dyDescent="0.25">
      <c r="H248" s="81" t="s">
        <v>199</v>
      </c>
      <c r="I248" s="82">
        <v>0</v>
      </c>
    </row>
    <row r="249" spans="8:9" x14ac:dyDescent="0.25">
      <c r="H249" s="81" t="s">
        <v>200</v>
      </c>
      <c r="I249" s="82">
        <v>3354</v>
      </c>
    </row>
    <row r="250" spans="8:9" x14ac:dyDescent="0.25">
      <c r="H250" s="81" t="s">
        <v>201</v>
      </c>
      <c r="I250" s="82">
        <v>25750</v>
      </c>
    </row>
    <row r="251" spans="8:9" x14ac:dyDescent="0.25">
      <c r="H251" s="81" t="s">
        <v>202</v>
      </c>
      <c r="I251" s="82">
        <v>23568</v>
      </c>
    </row>
    <row r="252" spans="8:9" x14ac:dyDescent="0.25">
      <c r="H252" s="81" t="s">
        <v>203</v>
      </c>
      <c r="I252" s="82">
        <v>62486</v>
      </c>
    </row>
    <row r="253" spans="8:9" x14ac:dyDescent="0.25">
      <c r="H253" s="81" t="s">
        <v>204</v>
      </c>
      <c r="I253" s="82">
        <v>1905</v>
      </c>
    </row>
    <row r="254" spans="8:9" x14ac:dyDescent="0.25">
      <c r="H254" s="81" t="s">
        <v>205</v>
      </c>
      <c r="I254" s="82">
        <v>30000</v>
      </c>
    </row>
    <row r="255" spans="8:9" x14ac:dyDescent="0.25">
      <c r="H255" s="81" t="s">
        <v>230</v>
      </c>
      <c r="I255" s="82">
        <v>0</v>
      </c>
    </row>
    <row r="256" spans="8:9" x14ac:dyDescent="0.25">
      <c r="H256" s="81" t="s">
        <v>206</v>
      </c>
      <c r="I256" s="82">
        <v>3106</v>
      </c>
    </row>
    <row r="257" spans="8:10" x14ac:dyDescent="0.25">
      <c r="H257" s="78" t="s">
        <v>207</v>
      </c>
      <c r="I257" s="76">
        <f>SUM(I258:I263)</f>
        <v>1049630</v>
      </c>
    </row>
    <row r="258" spans="8:10" x14ac:dyDescent="0.25">
      <c r="H258" s="81" t="s">
        <v>208</v>
      </c>
      <c r="I258" s="82">
        <v>0</v>
      </c>
    </row>
    <row r="259" spans="8:10" x14ac:dyDescent="0.25">
      <c r="H259" s="81" t="s">
        <v>209</v>
      </c>
      <c r="I259" s="82">
        <v>568574</v>
      </c>
    </row>
    <row r="260" spans="8:10" x14ac:dyDescent="0.25">
      <c r="H260" s="81" t="s">
        <v>210</v>
      </c>
      <c r="I260" s="82">
        <v>14221</v>
      </c>
    </row>
    <row r="261" spans="8:10" x14ac:dyDescent="0.25">
      <c r="H261" s="81" t="s">
        <v>211</v>
      </c>
      <c r="I261" s="82">
        <v>32665</v>
      </c>
    </row>
    <row r="262" spans="8:10" x14ac:dyDescent="0.25">
      <c r="H262" s="81" t="s">
        <v>208</v>
      </c>
      <c r="I262" s="82">
        <v>112569</v>
      </c>
    </row>
    <row r="263" spans="8:10" x14ac:dyDescent="0.25">
      <c r="H263" s="81" t="s">
        <v>209</v>
      </c>
      <c r="I263" s="82">
        <v>321601</v>
      </c>
    </row>
    <row r="264" spans="8:10" x14ac:dyDescent="0.25">
      <c r="H264" s="75" t="s">
        <v>212</v>
      </c>
      <c r="I264" s="76">
        <f>SUM(I265:I267)</f>
        <v>236873</v>
      </c>
      <c r="J264" s="103"/>
    </row>
    <row r="265" spans="8:10" x14ac:dyDescent="0.25">
      <c r="H265" s="81" t="s">
        <v>62</v>
      </c>
      <c r="I265" s="82">
        <v>69427</v>
      </c>
    </row>
    <row r="266" spans="8:10" x14ac:dyDescent="0.25">
      <c r="H266" s="81" t="s">
        <v>60</v>
      </c>
      <c r="I266" s="82">
        <v>167446</v>
      </c>
    </row>
    <row r="267" spans="8:10" x14ac:dyDescent="0.25">
      <c r="H267" s="71"/>
      <c r="I267" s="82"/>
    </row>
    <row r="268" spans="8:10" x14ac:dyDescent="0.25">
      <c r="H268" s="75" t="s">
        <v>231</v>
      </c>
      <c r="I268" s="76">
        <f>I269-I270</f>
        <v>-546124</v>
      </c>
    </row>
    <row r="269" spans="8:10" x14ac:dyDescent="0.25">
      <c r="H269" s="81" t="s">
        <v>41</v>
      </c>
      <c r="I269" s="82">
        <v>876153</v>
      </c>
    </row>
    <row r="270" spans="8:10" x14ac:dyDescent="0.25">
      <c r="H270" s="81" t="s">
        <v>42</v>
      </c>
      <c r="I270" s="82">
        <v>1422277</v>
      </c>
    </row>
    <row r="271" spans="8:10" x14ac:dyDescent="0.25">
      <c r="H271" s="75" t="s">
        <v>232</v>
      </c>
      <c r="I271" s="76">
        <v>226487</v>
      </c>
    </row>
    <row r="272" spans="8:10" x14ac:dyDescent="0.25">
      <c r="H272" s="75" t="s">
        <v>233</v>
      </c>
      <c r="I272" s="76"/>
    </row>
    <row r="273" spans="8:9" x14ac:dyDescent="0.25">
      <c r="H273" s="75" t="s">
        <v>234</v>
      </c>
      <c r="I273" s="76">
        <f>I274-I275</f>
        <v>7554</v>
      </c>
    </row>
    <row r="274" spans="8:9" x14ac:dyDescent="0.25">
      <c r="H274" s="81" t="s">
        <v>235</v>
      </c>
      <c r="I274" s="82">
        <v>265655</v>
      </c>
    </row>
    <row r="275" spans="8:9" x14ac:dyDescent="0.25">
      <c r="H275" s="81" t="s">
        <v>140</v>
      </c>
      <c r="I275" s="82">
        <v>258101</v>
      </c>
    </row>
    <row r="276" spans="8:9" x14ac:dyDescent="0.25">
      <c r="H276" s="75" t="s">
        <v>236</v>
      </c>
      <c r="I276" s="76">
        <f>I153-I154</f>
        <v>-11929711.019999996</v>
      </c>
    </row>
    <row r="277" spans="8:9" x14ac:dyDescent="0.25">
      <c r="H277" s="75" t="s">
        <v>237</v>
      </c>
      <c r="I277" s="76">
        <f>I278+I286</f>
        <v>183463</v>
      </c>
    </row>
    <row r="278" spans="8:9" x14ac:dyDescent="0.25">
      <c r="H278" s="78" t="s">
        <v>238</v>
      </c>
      <c r="I278" s="76">
        <f>SUM(I279:I285)</f>
        <v>183463</v>
      </c>
    </row>
    <row r="279" spans="8:9" x14ac:dyDescent="0.25">
      <c r="H279" s="81" t="s">
        <v>64</v>
      </c>
      <c r="I279" s="82">
        <v>23816</v>
      </c>
    </row>
    <row r="280" spans="8:9" x14ac:dyDescent="0.25">
      <c r="H280" s="81" t="s">
        <v>63</v>
      </c>
      <c r="I280" s="82">
        <v>60993</v>
      </c>
    </row>
    <row r="281" spans="8:9" x14ac:dyDescent="0.25">
      <c r="H281" s="81" t="s">
        <v>65</v>
      </c>
      <c r="I281" s="82">
        <v>0</v>
      </c>
    </row>
    <row r="282" spans="8:9" x14ac:dyDescent="0.25">
      <c r="H282" s="81" t="s">
        <v>66</v>
      </c>
      <c r="I282" s="82">
        <v>0</v>
      </c>
    </row>
    <row r="283" spans="8:9" x14ac:dyDescent="0.25">
      <c r="H283" s="81" t="s">
        <v>239</v>
      </c>
      <c r="I283" s="82">
        <v>1918</v>
      </c>
    </row>
    <row r="284" spans="8:9" x14ac:dyDescent="0.25">
      <c r="H284" s="81" t="s">
        <v>68</v>
      </c>
      <c r="I284" s="82">
        <v>64562</v>
      </c>
    </row>
    <row r="285" spans="8:9" x14ac:dyDescent="0.25">
      <c r="H285" s="81" t="s">
        <v>240</v>
      </c>
      <c r="I285" s="82">
        <v>32174</v>
      </c>
    </row>
    <row r="286" spans="8:9" x14ac:dyDescent="0.25">
      <c r="H286" s="78" t="s">
        <v>241</v>
      </c>
      <c r="I286" s="76">
        <f>SUM(I287:I290)</f>
        <v>0</v>
      </c>
    </row>
    <row r="287" spans="8:9" x14ac:dyDescent="0.25">
      <c r="H287" s="81" t="s">
        <v>242</v>
      </c>
      <c r="I287" s="82"/>
    </row>
    <row r="288" spans="8:9" x14ac:dyDescent="0.25">
      <c r="H288" s="81" t="s">
        <v>243</v>
      </c>
      <c r="I288" s="82"/>
    </row>
    <row r="289" spans="8:9" x14ac:dyDescent="0.25">
      <c r="H289" s="81" t="s">
        <v>244</v>
      </c>
      <c r="I289" s="82"/>
    </row>
    <row r="290" spans="8:9" x14ac:dyDescent="0.25">
      <c r="H290" s="81" t="s">
        <v>245</v>
      </c>
      <c r="I290" s="82"/>
    </row>
    <row r="291" spans="8:9" ht="15.75" thickBot="1" x14ac:dyDescent="0.3">
      <c r="H291" s="75" t="s">
        <v>246</v>
      </c>
      <c r="I291" s="120">
        <f>I276-I277</f>
        <v>-12113174.019999996</v>
      </c>
    </row>
    <row r="292" spans="8:9" x14ac:dyDescent="0.25">
      <c r="I292" s="121"/>
    </row>
    <row r="293" spans="8:9" x14ac:dyDescent="0.25">
      <c r="I293" s="121"/>
    </row>
    <row r="294" spans="8:9" x14ac:dyDescent="0.25">
      <c r="I294" s="121"/>
    </row>
    <row r="295" spans="8:9" x14ac:dyDescent="0.25">
      <c r="I295" s="121"/>
    </row>
    <row r="296" spans="8:9" x14ac:dyDescent="0.25">
      <c r="I296" s="121"/>
    </row>
    <row r="297" spans="8:9" x14ac:dyDescent="0.25">
      <c r="I297" s="121"/>
    </row>
    <row r="298" spans="8:9" x14ac:dyDescent="0.25">
      <c r="I298" s="121"/>
    </row>
    <row r="299" spans="8:9" x14ac:dyDescent="0.25">
      <c r="I299" s="121"/>
    </row>
    <row r="300" spans="8:9" x14ac:dyDescent="0.25">
      <c r="I300" s="121"/>
    </row>
    <row r="301" spans="8:9" x14ac:dyDescent="0.25">
      <c r="I301" s="121"/>
    </row>
    <row r="302" spans="8:9" x14ac:dyDescent="0.25">
      <c r="I302" s="121"/>
    </row>
    <row r="303" spans="8:9" x14ac:dyDescent="0.25">
      <c r="I303" s="121"/>
    </row>
    <row r="304" spans="8:9" x14ac:dyDescent="0.25">
      <c r="I304" s="121"/>
    </row>
    <row r="305" spans="9:9" x14ac:dyDescent="0.25">
      <c r="I305" s="121"/>
    </row>
    <row r="306" spans="9:9" x14ac:dyDescent="0.25">
      <c r="I306" s="121"/>
    </row>
    <row r="307" spans="9:9" x14ac:dyDescent="0.25">
      <c r="I307" s="121"/>
    </row>
    <row r="308" spans="9:9" x14ac:dyDescent="0.25">
      <c r="I308" s="122"/>
    </row>
    <row r="309" spans="9:9" x14ac:dyDescent="0.25">
      <c r="I309" s="12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41"/>
  <sheetViews>
    <sheetView showGridLines="0" zoomScale="90" zoomScaleNormal="90" workbookViewId="0">
      <selection activeCell="B7" sqref="B7"/>
    </sheetView>
  </sheetViews>
  <sheetFormatPr defaultRowHeight="15" x14ac:dyDescent="0.25"/>
  <cols>
    <col min="1" max="1" width="5.140625" customWidth="1"/>
    <col min="2" max="2" width="51" customWidth="1"/>
    <col min="3" max="3" width="5.28515625" style="135" bestFit="1" customWidth="1"/>
    <col min="4" max="4" width="15.5703125" bestFit="1" customWidth="1"/>
    <col min="5" max="5" width="4.7109375" customWidth="1"/>
    <col min="6" max="6" width="15" bestFit="1" customWidth="1"/>
    <col min="7" max="7" width="5.28515625" customWidth="1"/>
    <col min="8" max="8" width="9.28515625" style="52" customWidth="1"/>
    <col min="9" max="9" width="14.28515625" bestFit="1" customWidth="1"/>
  </cols>
  <sheetData>
    <row r="2" spans="2:9" ht="30" customHeight="1" x14ac:dyDescent="0.25">
      <c r="B2" s="140" t="s">
        <v>39</v>
      </c>
    </row>
    <row r="4" spans="2:9" ht="18.75" x14ac:dyDescent="0.3">
      <c r="C4" s="136"/>
      <c r="D4" s="20"/>
      <c r="E4" s="20"/>
      <c r="F4" s="20"/>
      <c r="G4" s="20"/>
    </row>
    <row r="5" spans="2:9" x14ac:dyDescent="0.25">
      <c r="B5" s="21" t="s">
        <v>262</v>
      </c>
      <c r="D5" s="28"/>
      <c r="E5" s="28"/>
      <c r="F5" s="28"/>
      <c r="G5" s="28"/>
    </row>
    <row r="6" spans="2:9" x14ac:dyDescent="0.25">
      <c r="B6" s="28" t="s">
        <v>264</v>
      </c>
      <c r="C6" s="137"/>
      <c r="D6" s="25">
        <v>2017</v>
      </c>
      <c r="E6" s="148"/>
      <c r="F6" s="25">
        <v>2016</v>
      </c>
      <c r="G6" s="12"/>
      <c r="H6" s="124"/>
    </row>
    <row r="7" spans="2:9" x14ac:dyDescent="0.25">
      <c r="B7" s="22" t="s">
        <v>0</v>
      </c>
      <c r="C7" s="137"/>
      <c r="D7" s="13"/>
      <c r="E7" s="149"/>
      <c r="F7" s="23"/>
      <c r="G7" s="12"/>
    </row>
    <row r="8" spans="2:9" x14ac:dyDescent="0.25">
      <c r="B8" s="30" t="s">
        <v>1</v>
      </c>
      <c r="C8" s="14"/>
      <c r="D8" s="24">
        <f>SUM(D9:D16)</f>
        <v>12681793</v>
      </c>
      <c r="E8" s="14"/>
      <c r="F8" s="24">
        <f>SUM(F9:F16)</f>
        <v>15994175</v>
      </c>
      <c r="G8" s="4"/>
      <c r="H8" s="123"/>
    </row>
    <row r="9" spans="2:9" x14ac:dyDescent="0.25">
      <c r="B9" s="35" t="s">
        <v>11</v>
      </c>
      <c r="C9" s="47"/>
      <c r="D9" s="9">
        <v>339648</v>
      </c>
      <c r="E9" s="15"/>
      <c r="F9" s="43">
        <v>2169365</v>
      </c>
      <c r="G9" s="5"/>
      <c r="H9" s="51"/>
    </row>
    <row r="10" spans="2:9" x14ac:dyDescent="0.25">
      <c r="B10" s="35" t="s">
        <v>12</v>
      </c>
      <c r="C10" s="47"/>
      <c r="D10" s="9">
        <v>13235210</v>
      </c>
      <c r="E10" s="14"/>
      <c r="F10" s="43">
        <v>12508910</v>
      </c>
      <c r="G10" s="5"/>
      <c r="H10" s="51"/>
      <c r="I10" s="54"/>
    </row>
    <row r="11" spans="2:9" x14ac:dyDescent="0.25">
      <c r="B11" s="35" t="s">
        <v>247</v>
      </c>
      <c r="C11" s="47"/>
      <c r="D11" s="9">
        <v>-1853231</v>
      </c>
      <c r="E11" s="14"/>
      <c r="F11" s="43">
        <v>-1853231</v>
      </c>
      <c r="G11" s="5"/>
      <c r="H11" s="51"/>
      <c r="I11" s="54"/>
    </row>
    <row r="12" spans="2:9" x14ac:dyDescent="0.25">
      <c r="B12" s="35" t="s">
        <v>2</v>
      </c>
      <c r="C12" s="47"/>
      <c r="D12" s="9">
        <v>254847</v>
      </c>
      <c r="E12" s="14"/>
      <c r="F12" s="43">
        <v>101098</v>
      </c>
      <c r="G12" s="5"/>
      <c r="H12" s="51"/>
    </row>
    <row r="13" spans="2:9" x14ac:dyDescent="0.25">
      <c r="B13" s="35" t="s">
        <v>3</v>
      </c>
      <c r="C13" s="47"/>
      <c r="D13" s="9">
        <v>43248</v>
      </c>
      <c r="E13" s="14"/>
      <c r="F13" s="43">
        <v>54140</v>
      </c>
      <c r="G13" s="5"/>
      <c r="H13" s="51"/>
    </row>
    <row r="14" spans="2:9" x14ac:dyDescent="0.25">
      <c r="B14" s="35" t="s">
        <v>14</v>
      </c>
      <c r="C14" s="47"/>
      <c r="D14" s="9">
        <v>651504</v>
      </c>
      <c r="E14" s="14"/>
      <c r="F14" s="43">
        <v>2996811</v>
      </c>
      <c r="G14" s="5"/>
      <c r="H14" s="51"/>
    </row>
    <row r="15" spans="2:9" x14ac:dyDescent="0.25">
      <c r="B15" s="138" t="s">
        <v>17</v>
      </c>
      <c r="C15" s="47"/>
      <c r="D15" s="9">
        <v>900</v>
      </c>
      <c r="E15" s="14"/>
      <c r="F15" s="43">
        <v>900</v>
      </c>
      <c r="G15" s="5"/>
      <c r="H15" s="51"/>
    </row>
    <row r="16" spans="2:9" x14ac:dyDescent="0.25">
      <c r="B16" s="35" t="s">
        <v>15</v>
      </c>
      <c r="C16" s="47"/>
      <c r="D16" s="9">
        <v>9667</v>
      </c>
      <c r="E16" s="14"/>
      <c r="F16" s="43">
        <v>16182</v>
      </c>
      <c r="G16" s="5"/>
      <c r="H16" s="51"/>
    </row>
    <row r="17" spans="2:8" x14ac:dyDescent="0.25">
      <c r="B17" s="35"/>
      <c r="C17" s="47"/>
      <c r="D17" s="6"/>
      <c r="E17" s="14"/>
      <c r="F17" s="6"/>
      <c r="G17" s="5"/>
      <c r="H17" s="51"/>
    </row>
    <row r="18" spans="2:8" x14ac:dyDescent="0.25">
      <c r="B18" s="33" t="s">
        <v>5</v>
      </c>
      <c r="C18" s="47"/>
      <c r="D18" s="7">
        <f>D19+D23+D27</f>
        <v>9889870</v>
      </c>
      <c r="E18" s="14"/>
      <c r="F18" s="7">
        <f>F19+F23+F27</f>
        <v>11462813</v>
      </c>
      <c r="G18" s="5"/>
      <c r="H18" s="51"/>
    </row>
    <row r="19" spans="2:8" x14ac:dyDescent="0.25">
      <c r="B19" s="30" t="s">
        <v>13</v>
      </c>
      <c r="C19" s="47"/>
      <c r="D19" s="7">
        <f>SUM(D20:D21)</f>
        <v>876969</v>
      </c>
      <c r="E19" s="14"/>
      <c r="F19" s="7">
        <f>SUM(F20:F21)</f>
        <v>831688</v>
      </c>
      <c r="G19" s="5"/>
      <c r="H19" s="51"/>
    </row>
    <row r="20" spans="2:8" x14ac:dyDescent="0.25">
      <c r="B20" s="31" t="s">
        <v>248</v>
      </c>
      <c r="C20" s="47"/>
      <c r="D20" s="9">
        <v>798989</v>
      </c>
      <c r="E20" s="14"/>
      <c r="F20" s="43">
        <v>747167</v>
      </c>
      <c r="G20" s="5"/>
      <c r="H20" s="51"/>
    </row>
    <row r="21" spans="2:8" x14ac:dyDescent="0.25">
      <c r="B21" s="31" t="s">
        <v>14</v>
      </c>
      <c r="C21" s="145"/>
      <c r="D21" s="9">
        <v>77980</v>
      </c>
      <c r="F21" s="43">
        <v>84521</v>
      </c>
      <c r="G21" s="5"/>
      <c r="H21" s="51"/>
    </row>
    <row r="22" spans="2:8" x14ac:dyDescent="0.25">
      <c r="B22" s="31"/>
      <c r="C22" s="145"/>
      <c r="D22" s="41"/>
      <c r="G22" s="5"/>
      <c r="H22" s="51"/>
    </row>
    <row r="23" spans="2:8" x14ac:dyDescent="0.25">
      <c r="B23" s="36" t="s">
        <v>6</v>
      </c>
      <c r="C23" s="47"/>
      <c r="D23" s="24">
        <f>D24+D25</f>
        <v>6759248</v>
      </c>
      <c r="E23" s="14"/>
      <c r="F23" s="24">
        <f>F24+F25</f>
        <v>7789530</v>
      </c>
      <c r="G23" s="5"/>
      <c r="H23" s="51"/>
    </row>
    <row r="24" spans="2:8" x14ac:dyDescent="0.25">
      <c r="B24" s="32" t="s">
        <v>6</v>
      </c>
      <c r="C24" s="47"/>
      <c r="D24" s="126">
        <v>20606019</v>
      </c>
      <c r="E24" s="14"/>
      <c r="F24" s="46">
        <v>20004883</v>
      </c>
      <c r="G24" s="5"/>
      <c r="H24" s="51"/>
    </row>
    <row r="25" spans="2:8" x14ac:dyDescent="0.25">
      <c r="B25" s="31" t="s">
        <v>9</v>
      </c>
      <c r="C25" s="47"/>
      <c r="D25" s="126">
        <v>-13846771</v>
      </c>
      <c r="E25" s="14"/>
      <c r="F25" s="127">
        <v>-12215353</v>
      </c>
      <c r="G25" s="4"/>
      <c r="H25" s="51"/>
    </row>
    <row r="26" spans="2:8" x14ac:dyDescent="0.25">
      <c r="B26" s="16"/>
      <c r="C26" s="47"/>
      <c r="D26" s="10"/>
      <c r="E26" s="14"/>
      <c r="F26" s="10"/>
      <c r="G26" s="4"/>
      <c r="H26" s="51"/>
    </row>
    <row r="27" spans="2:8" x14ac:dyDescent="0.25">
      <c r="B27" s="36" t="s">
        <v>7</v>
      </c>
      <c r="C27" s="47"/>
      <c r="D27" s="24">
        <f>D28+D29</f>
        <v>2253653</v>
      </c>
      <c r="E27" s="14"/>
      <c r="F27" s="24">
        <f>F28+F29</f>
        <v>2841595</v>
      </c>
      <c r="G27" s="4"/>
      <c r="H27" s="51"/>
    </row>
    <row r="28" spans="2:8" x14ac:dyDescent="0.25">
      <c r="B28" s="32" t="s">
        <v>7</v>
      </c>
      <c r="C28" s="47"/>
      <c r="D28" s="9">
        <v>6023758</v>
      </c>
      <c r="E28" s="14"/>
      <c r="F28" s="46">
        <v>6506445</v>
      </c>
      <c r="G28" s="4"/>
    </row>
    <row r="29" spans="2:8" x14ac:dyDescent="0.25">
      <c r="B29" s="31" t="s">
        <v>10</v>
      </c>
      <c r="C29" s="47"/>
      <c r="D29" s="9">
        <v>-3770105</v>
      </c>
      <c r="E29" s="14"/>
      <c r="F29" s="46">
        <v>-3664850</v>
      </c>
      <c r="G29" s="4"/>
    </row>
    <row r="30" spans="2:8" x14ac:dyDescent="0.25">
      <c r="C30" s="145"/>
      <c r="D30" s="41"/>
      <c r="G30" s="4"/>
    </row>
    <row r="31" spans="2:8" ht="15.75" thickBot="1" x14ac:dyDescent="0.3">
      <c r="B31" s="2" t="s">
        <v>8</v>
      </c>
      <c r="C31" s="14"/>
      <c r="D31" s="3">
        <f>D8+D18</f>
        <v>22571663</v>
      </c>
      <c r="E31" s="1"/>
      <c r="F31" s="3">
        <f>F8+F18</f>
        <v>27456988</v>
      </c>
      <c r="G31" s="4"/>
    </row>
    <row r="32" spans="2:8" x14ac:dyDescent="0.25">
      <c r="B32" s="11"/>
      <c r="C32" s="134"/>
      <c r="D32" s="11"/>
      <c r="E32" s="11"/>
      <c r="F32" s="11"/>
      <c r="G32" s="11"/>
    </row>
    <row r="33" spans="2:8" s="147" customFormat="1" x14ac:dyDescent="0.25">
      <c r="B33" s="150"/>
      <c r="C33" s="134"/>
      <c r="D33" s="150"/>
      <c r="E33" s="150"/>
      <c r="F33" s="150"/>
      <c r="G33" s="150"/>
      <c r="H33" s="52"/>
    </row>
    <row r="34" spans="2:8" x14ac:dyDescent="0.25">
      <c r="B34" s="37"/>
      <c r="C34" s="134"/>
      <c r="D34" s="19"/>
      <c r="E34" s="19"/>
      <c r="F34" s="19"/>
      <c r="G34" s="19"/>
    </row>
    <row r="35" spans="2:8" x14ac:dyDescent="0.25">
      <c r="F35" s="54"/>
    </row>
    <row r="36" spans="2:8" x14ac:dyDescent="0.25">
      <c r="B36" s="153" t="s">
        <v>265</v>
      </c>
      <c r="D36" s="131"/>
      <c r="F36" s="54"/>
    </row>
    <row r="37" spans="2:8" x14ac:dyDescent="0.25">
      <c r="B37" s="147" t="s">
        <v>266</v>
      </c>
      <c r="F37" s="54"/>
    </row>
    <row r="38" spans="2:8" x14ac:dyDescent="0.25">
      <c r="D38" s="42"/>
      <c r="F38" s="54"/>
    </row>
    <row r="39" spans="2:8" x14ac:dyDescent="0.25">
      <c r="B39" s="152" t="s">
        <v>267</v>
      </c>
      <c r="F39" s="54"/>
    </row>
    <row r="40" spans="2:8" x14ac:dyDescent="0.25">
      <c r="B40" s="147" t="s">
        <v>268</v>
      </c>
      <c r="F40" s="54"/>
    </row>
    <row r="41" spans="2:8" x14ac:dyDescent="0.25">
      <c r="F41" s="54"/>
    </row>
  </sheetData>
  <pageMargins left="0.51181102362204722" right="0.51181102362204722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45"/>
  <sheetViews>
    <sheetView showGridLines="0" zoomScale="90" zoomScaleNormal="90" workbookViewId="0">
      <selection activeCell="B25" sqref="B25"/>
    </sheetView>
  </sheetViews>
  <sheetFormatPr defaultRowHeight="15" x14ac:dyDescent="0.25"/>
  <cols>
    <col min="1" max="1" width="5.140625" customWidth="1"/>
    <col min="2" max="2" width="45.85546875" customWidth="1"/>
    <col min="3" max="3" width="5.42578125" customWidth="1"/>
    <col min="4" max="4" width="15.5703125" bestFit="1" customWidth="1"/>
    <col min="5" max="5" width="4.7109375" customWidth="1"/>
    <col min="6" max="6" width="13.7109375" customWidth="1"/>
    <col min="7" max="7" width="4" customWidth="1"/>
    <col min="8" max="8" width="15.7109375" style="125" hidden="1" customWidth="1"/>
    <col min="9" max="9" width="13.28515625" customWidth="1"/>
    <col min="10" max="10" width="13.85546875" bestFit="1" customWidth="1"/>
  </cols>
  <sheetData>
    <row r="2" spans="2:10" ht="30" customHeight="1" x14ac:dyDescent="0.25">
      <c r="B2" s="140" t="s">
        <v>39</v>
      </c>
    </row>
    <row r="3" spans="2:10" ht="12" customHeight="1" x14ac:dyDescent="0.25"/>
    <row r="4" spans="2:10" ht="18.75" x14ac:dyDescent="0.3">
      <c r="B4" s="21" t="str">
        <f>ATIVO!B5</f>
        <v>BALANÇO PATRIMONIAL</v>
      </c>
      <c r="C4" s="20"/>
      <c r="D4" s="20"/>
      <c r="E4" s="20"/>
      <c r="F4" s="20"/>
      <c r="G4" s="20"/>
    </row>
    <row r="5" spans="2:10" x14ac:dyDescent="0.25">
      <c r="B5" s="28" t="s">
        <v>264</v>
      </c>
      <c r="C5" s="28"/>
      <c r="D5" s="28"/>
      <c r="E5" s="28"/>
      <c r="F5" s="28"/>
      <c r="G5" s="28"/>
    </row>
    <row r="6" spans="2:10" x14ac:dyDescent="0.25">
      <c r="C6" s="29"/>
      <c r="D6" s="25">
        <f>ATIVO!$D$6</f>
        <v>2017</v>
      </c>
      <c r="E6" s="148"/>
      <c r="F6" s="25">
        <f>ATIVO!$F$6</f>
        <v>2016</v>
      </c>
      <c r="G6" s="12"/>
      <c r="H6" s="139" t="s">
        <v>48</v>
      </c>
    </row>
    <row r="7" spans="2:10" x14ac:dyDescent="0.25">
      <c r="B7" s="22" t="s">
        <v>18</v>
      </c>
      <c r="C7" s="26"/>
      <c r="D7" s="13"/>
      <c r="E7" s="149"/>
      <c r="F7" s="23"/>
      <c r="G7" s="12"/>
    </row>
    <row r="8" spans="2:10" x14ac:dyDescent="0.25">
      <c r="B8" s="30" t="s">
        <v>1</v>
      </c>
      <c r="C8" s="15"/>
      <c r="D8" s="24">
        <f>SUM(D9:D16)</f>
        <v>16382568</v>
      </c>
      <c r="E8" s="14"/>
      <c r="F8" s="24">
        <f>SUM(F9:F16)</f>
        <v>10566171</v>
      </c>
      <c r="G8" s="4"/>
      <c r="H8" s="133">
        <f>D8-F8</f>
        <v>5816397</v>
      </c>
      <c r="J8" s="54"/>
    </row>
    <row r="9" spans="2:10" x14ac:dyDescent="0.25">
      <c r="B9" s="35" t="s">
        <v>19</v>
      </c>
      <c r="C9" s="47"/>
      <c r="D9" s="126">
        <v>3693483</v>
      </c>
      <c r="E9" s="15"/>
      <c r="F9" s="43">
        <v>1771100</v>
      </c>
      <c r="G9" s="5"/>
      <c r="H9" s="125">
        <f t="shared" ref="H9:H30" si="0">D9-F9</f>
        <v>1922383</v>
      </c>
      <c r="J9" s="54"/>
    </row>
    <row r="10" spans="2:10" x14ac:dyDescent="0.25">
      <c r="B10" s="35" t="s">
        <v>20</v>
      </c>
      <c r="C10" s="47"/>
      <c r="D10" s="126">
        <v>9606350</v>
      </c>
      <c r="E10" s="14"/>
      <c r="F10" s="43">
        <v>6779959</v>
      </c>
      <c r="G10" s="5"/>
      <c r="H10" s="125">
        <f t="shared" si="0"/>
        <v>2826391</v>
      </c>
      <c r="J10" s="54"/>
    </row>
    <row r="11" spans="2:10" ht="15" customHeight="1" x14ac:dyDescent="0.25">
      <c r="B11" s="35" t="s">
        <v>21</v>
      </c>
      <c r="C11" s="47"/>
      <c r="D11" s="126">
        <v>425591</v>
      </c>
      <c r="E11" s="14"/>
      <c r="F11" s="43">
        <v>373719</v>
      </c>
      <c r="G11" s="5"/>
      <c r="H11" s="125">
        <f t="shared" si="0"/>
        <v>51872</v>
      </c>
      <c r="J11" s="54"/>
    </row>
    <row r="12" spans="2:10" x14ac:dyDescent="0.25">
      <c r="B12" s="35" t="s">
        <v>22</v>
      </c>
      <c r="C12" s="47"/>
      <c r="D12" s="126">
        <v>1337527</v>
      </c>
      <c r="E12" s="14"/>
      <c r="F12" s="43">
        <v>1354388</v>
      </c>
      <c r="G12" s="5"/>
      <c r="H12" s="125">
        <f t="shared" si="0"/>
        <v>-16861</v>
      </c>
      <c r="I12" s="18"/>
      <c r="J12" s="54"/>
    </row>
    <row r="13" spans="2:10" x14ac:dyDescent="0.25">
      <c r="B13" s="35" t="s">
        <v>23</v>
      </c>
      <c r="C13" s="47"/>
      <c r="D13" s="126">
        <v>714702</v>
      </c>
      <c r="E13" s="14"/>
      <c r="F13" s="43">
        <v>92621</v>
      </c>
      <c r="G13" s="5"/>
      <c r="H13" s="125">
        <f t="shared" si="0"/>
        <v>622081</v>
      </c>
      <c r="J13" s="54"/>
    </row>
    <row r="14" spans="2:10" x14ac:dyDescent="0.25">
      <c r="B14" s="35" t="s">
        <v>261</v>
      </c>
      <c r="C14" s="47"/>
      <c r="D14" s="126">
        <v>446609</v>
      </c>
      <c r="E14" s="14"/>
      <c r="F14" s="43">
        <v>24699</v>
      </c>
      <c r="G14" s="5"/>
      <c r="H14" s="125">
        <f t="shared" si="0"/>
        <v>421910</v>
      </c>
      <c r="J14" s="54"/>
    </row>
    <row r="15" spans="2:10" x14ac:dyDescent="0.25">
      <c r="B15" s="35" t="s">
        <v>25</v>
      </c>
      <c r="C15" s="47"/>
      <c r="D15" s="126">
        <v>4707</v>
      </c>
      <c r="E15" s="14"/>
      <c r="F15" s="43">
        <v>4707</v>
      </c>
      <c r="G15" s="5"/>
      <c r="H15" s="125">
        <f t="shared" si="0"/>
        <v>0</v>
      </c>
      <c r="J15" s="54"/>
    </row>
    <row r="16" spans="2:10" x14ac:dyDescent="0.25">
      <c r="B16" s="35" t="s">
        <v>2</v>
      </c>
      <c r="C16" s="47"/>
      <c r="D16" s="126">
        <v>153599</v>
      </c>
      <c r="E16" s="14"/>
      <c r="F16" s="43">
        <v>164978</v>
      </c>
      <c r="G16" s="5"/>
      <c r="H16" s="125">
        <f t="shared" si="0"/>
        <v>-11379</v>
      </c>
      <c r="J16" s="54"/>
    </row>
    <row r="17" spans="2:9" x14ac:dyDescent="0.25">
      <c r="B17" s="35"/>
      <c r="C17" s="47"/>
      <c r="D17" s="5"/>
      <c r="E17" s="14"/>
      <c r="F17" s="5"/>
      <c r="G17" s="5"/>
    </row>
    <row r="18" spans="2:9" x14ac:dyDescent="0.25">
      <c r="B18" s="30" t="s">
        <v>5</v>
      </c>
      <c r="C18" s="47"/>
      <c r="D18" s="7">
        <f>SUM(D19:D22)</f>
        <v>3839471</v>
      </c>
      <c r="E18" s="14"/>
      <c r="F18" s="7">
        <f>SUM(F19:F22)</f>
        <v>1600835</v>
      </c>
      <c r="G18" s="5"/>
      <c r="H18" s="133">
        <f t="shared" si="0"/>
        <v>2238636</v>
      </c>
    </row>
    <row r="19" spans="2:9" x14ac:dyDescent="0.25">
      <c r="B19" s="34" t="s">
        <v>23</v>
      </c>
      <c r="C19" s="47"/>
      <c r="D19" s="9">
        <v>873308</v>
      </c>
      <c r="E19" s="14"/>
      <c r="F19" s="126">
        <v>0</v>
      </c>
      <c r="H19" s="125">
        <f t="shared" si="0"/>
        <v>873308</v>
      </c>
    </row>
    <row r="20" spans="2:9" x14ac:dyDescent="0.25">
      <c r="B20" s="34" t="s">
        <v>21</v>
      </c>
      <c r="C20" s="47"/>
      <c r="D20" s="9">
        <v>1539832</v>
      </c>
      <c r="E20" s="14"/>
      <c r="F20" s="126">
        <v>21550</v>
      </c>
      <c r="H20" s="125">
        <f t="shared" si="0"/>
        <v>1518282</v>
      </c>
    </row>
    <row r="21" spans="2:9" x14ac:dyDescent="0.25">
      <c r="B21" s="31" t="s">
        <v>249</v>
      </c>
      <c r="C21" s="47"/>
      <c r="D21" s="9">
        <v>926000</v>
      </c>
      <c r="E21" s="14"/>
      <c r="F21" s="43">
        <v>1080673</v>
      </c>
      <c r="G21" s="5"/>
      <c r="H21" s="125">
        <f t="shared" si="0"/>
        <v>-154673</v>
      </c>
    </row>
    <row r="22" spans="2:9" x14ac:dyDescent="0.25">
      <c r="B22" s="31" t="s">
        <v>127</v>
      </c>
      <c r="C22" s="47"/>
      <c r="D22" s="9">
        <v>500331</v>
      </c>
      <c r="E22" s="14"/>
      <c r="F22" s="43">
        <v>498612</v>
      </c>
      <c r="G22" s="5"/>
      <c r="H22" s="125">
        <f t="shared" si="0"/>
        <v>1719</v>
      </c>
    </row>
    <row r="23" spans="2:9" x14ac:dyDescent="0.25">
      <c r="B23" s="8"/>
      <c r="C23" s="132"/>
      <c r="D23" s="42"/>
      <c r="G23" s="5"/>
    </row>
    <row r="24" spans="2:9" x14ac:dyDescent="0.25">
      <c r="B24" s="36" t="s">
        <v>27</v>
      </c>
      <c r="C24" s="47"/>
      <c r="D24" s="24">
        <f>SUM(D25:D28)</f>
        <v>2349624</v>
      </c>
      <c r="E24" s="14"/>
      <c r="F24" s="24">
        <f>SUM(F25:F28)</f>
        <v>15289982</v>
      </c>
      <c r="G24" s="5"/>
      <c r="H24" s="133">
        <f t="shared" si="0"/>
        <v>-12940358</v>
      </c>
    </row>
    <row r="25" spans="2:9" x14ac:dyDescent="0.25">
      <c r="B25" s="31" t="s">
        <v>29</v>
      </c>
      <c r="C25" s="47"/>
      <c r="D25" s="10">
        <v>17915068</v>
      </c>
      <c r="E25" s="40"/>
      <c r="F25" s="127">
        <v>16286425</v>
      </c>
      <c r="G25" s="4"/>
      <c r="H25" s="125">
        <f t="shared" si="0"/>
        <v>1628643</v>
      </c>
      <c r="I25" s="42"/>
    </row>
    <row r="26" spans="2:9" x14ac:dyDescent="0.25">
      <c r="B26" s="31" t="s">
        <v>253</v>
      </c>
      <c r="C26" s="47"/>
      <c r="D26" s="10">
        <v>-1628643</v>
      </c>
      <c r="E26" s="40"/>
      <c r="F26" s="127">
        <v>0</v>
      </c>
      <c r="G26" s="4"/>
      <c r="I26" s="42"/>
    </row>
    <row r="27" spans="2:9" x14ac:dyDescent="0.25">
      <c r="B27" s="31" t="s">
        <v>30</v>
      </c>
      <c r="C27" s="47"/>
      <c r="D27" s="10">
        <v>0</v>
      </c>
      <c r="E27" s="40"/>
      <c r="F27" s="46">
        <v>827726</v>
      </c>
      <c r="G27" s="4"/>
      <c r="H27" s="125">
        <f t="shared" si="0"/>
        <v>-827726</v>
      </c>
    </row>
    <row r="28" spans="2:9" x14ac:dyDescent="0.25">
      <c r="B28" s="130" t="s">
        <v>259</v>
      </c>
      <c r="C28" s="132"/>
      <c r="D28" s="10">
        <v>-13936801</v>
      </c>
      <c r="E28" s="41"/>
      <c r="F28" s="129">
        <v>-1824169</v>
      </c>
      <c r="G28" s="4"/>
      <c r="H28" s="125">
        <f>D28-F28</f>
        <v>-12112632</v>
      </c>
    </row>
    <row r="29" spans="2:9" x14ac:dyDescent="0.25">
      <c r="B29" s="11"/>
      <c r="C29" s="27"/>
      <c r="D29" s="142"/>
      <c r="E29" s="11"/>
      <c r="F29" s="11"/>
      <c r="G29" s="11"/>
    </row>
    <row r="30" spans="2:9" ht="15.75" thickBot="1" x14ac:dyDescent="0.3">
      <c r="B30" s="38" t="s">
        <v>28</v>
      </c>
      <c r="C30" s="154"/>
      <c r="D30" s="39">
        <f>D8+D18+D24</f>
        <v>22571663</v>
      </c>
      <c r="E30" s="146"/>
      <c r="F30" s="39">
        <f>F8+F18+F24</f>
        <v>27456988</v>
      </c>
      <c r="G30" s="19"/>
      <c r="H30" s="125">
        <f t="shared" si="0"/>
        <v>-4885325</v>
      </c>
    </row>
    <row r="32" spans="2:9" x14ac:dyDescent="0.25">
      <c r="D32" s="41"/>
      <c r="E32" s="41"/>
      <c r="F32" s="41"/>
    </row>
    <row r="33" spans="2:8" x14ac:dyDescent="0.25">
      <c r="D33" s="41"/>
      <c r="E33" s="41"/>
      <c r="F33" s="41"/>
    </row>
    <row r="34" spans="2:8" x14ac:dyDescent="0.25">
      <c r="D34" s="41"/>
      <c r="E34" s="41"/>
      <c r="F34" s="41"/>
      <c r="H34" s="125" t="e">
        <f>H30-ATIVO!#REF!</f>
        <v>#REF!</v>
      </c>
    </row>
    <row r="35" spans="2:8" x14ac:dyDescent="0.25">
      <c r="B35" s="153" t="s">
        <v>265</v>
      </c>
      <c r="D35" s="41"/>
      <c r="E35" s="41"/>
      <c r="F35" s="41"/>
    </row>
    <row r="36" spans="2:8" x14ac:dyDescent="0.25">
      <c r="B36" s="147" t="s">
        <v>266</v>
      </c>
      <c r="D36" s="41"/>
      <c r="E36" s="41"/>
      <c r="F36" s="41"/>
    </row>
    <row r="37" spans="2:8" x14ac:dyDescent="0.25">
      <c r="B37" s="147"/>
      <c r="D37" s="41"/>
      <c r="E37" s="41"/>
      <c r="F37" s="41"/>
    </row>
    <row r="38" spans="2:8" x14ac:dyDescent="0.25">
      <c r="B38" s="152" t="s">
        <v>267</v>
      </c>
      <c r="D38" s="41"/>
      <c r="E38" s="41"/>
      <c r="F38" s="41"/>
    </row>
    <row r="39" spans="2:8" x14ac:dyDescent="0.25">
      <c r="B39" s="147" t="s">
        <v>268</v>
      </c>
      <c r="D39" s="41"/>
      <c r="E39" s="41"/>
      <c r="F39" s="41"/>
    </row>
    <row r="40" spans="2:8" x14ac:dyDescent="0.25">
      <c r="D40" s="41"/>
      <c r="E40" s="41"/>
      <c r="F40" s="41"/>
    </row>
    <row r="41" spans="2:8" x14ac:dyDescent="0.25">
      <c r="D41" s="41"/>
      <c r="E41" s="41"/>
      <c r="F41" s="41"/>
    </row>
    <row r="42" spans="2:8" x14ac:dyDescent="0.25">
      <c r="D42" s="41"/>
      <c r="E42" s="41"/>
      <c r="F42" s="41"/>
    </row>
    <row r="43" spans="2:8" x14ac:dyDescent="0.25">
      <c r="D43" s="41"/>
      <c r="E43" s="41"/>
      <c r="F43" s="41"/>
    </row>
    <row r="44" spans="2:8" x14ac:dyDescent="0.25">
      <c r="D44" s="41"/>
      <c r="E44" s="41"/>
      <c r="F44" s="41"/>
    </row>
    <row r="45" spans="2:8" x14ac:dyDescent="0.25">
      <c r="D45" s="41"/>
      <c r="E45" s="41"/>
      <c r="F45" s="41"/>
    </row>
  </sheetData>
  <pageMargins left="0.511811024" right="0.511811024" top="0.78740157499999996" bottom="0.78740157499999996" header="0.31496062000000002" footer="0.31496062000000002"/>
  <pageSetup paperSize="9" scale="9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J34"/>
  <sheetViews>
    <sheetView showGridLines="0" tabSelected="1" zoomScale="90" zoomScaleNormal="90" workbookViewId="0">
      <selection activeCell="N11" sqref="N11"/>
    </sheetView>
  </sheetViews>
  <sheetFormatPr defaultRowHeight="15" x14ac:dyDescent="0.25"/>
  <cols>
    <col min="1" max="1" width="5.140625" customWidth="1"/>
    <col min="2" max="2" width="48.85546875" customWidth="1"/>
    <col min="3" max="3" width="5.42578125" style="45" customWidth="1"/>
    <col min="4" max="4" width="15.5703125" bestFit="1" customWidth="1"/>
    <col min="5" max="5" width="4.7109375" style="45" customWidth="1"/>
    <col min="6" max="6" width="13.7109375" customWidth="1"/>
    <col min="7" max="7" width="4" customWidth="1"/>
    <col min="9" max="9" width="23.140625" style="17" bestFit="1" customWidth="1"/>
    <col min="10" max="10" width="13.28515625" customWidth="1"/>
  </cols>
  <sheetData>
    <row r="2" spans="2:10" ht="30" customHeight="1" x14ac:dyDescent="0.25">
      <c r="B2" s="140" t="s">
        <v>39</v>
      </c>
    </row>
    <row r="3" spans="2:10" ht="12" customHeight="1" x14ac:dyDescent="0.25"/>
    <row r="4" spans="2:10" ht="18.75" x14ac:dyDescent="0.3">
      <c r="C4" s="176"/>
      <c r="D4" s="20"/>
      <c r="E4" s="176"/>
      <c r="F4" s="20"/>
      <c r="G4" s="20"/>
    </row>
    <row r="5" spans="2:10" x14ac:dyDescent="0.25">
      <c r="B5" s="48"/>
      <c r="C5" s="177"/>
      <c r="D5" s="155"/>
      <c r="E5" s="177"/>
      <c r="F5" s="155"/>
      <c r="G5" s="155"/>
      <c r="H5" s="48"/>
    </row>
    <row r="6" spans="2:10" x14ac:dyDescent="0.25">
      <c r="B6" s="156" t="s">
        <v>263</v>
      </c>
      <c r="C6" s="157"/>
      <c r="D6" s="157"/>
      <c r="E6" s="157"/>
      <c r="F6" s="158"/>
      <c r="G6" s="158"/>
      <c r="H6" s="48"/>
    </row>
    <row r="7" spans="2:10" s="147" customFormat="1" x14ac:dyDescent="0.25">
      <c r="B7" s="155" t="s">
        <v>264</v>
      </c>
      <c r="C7" s="157"/>
      <c r="D7" s="157"/>
      <c r="E7" s="157"/>
      <c r="F7" s="158"/>
      <c r="G7" s="158"/>
      <c r="H7" s="48"/>
      <c r="I7" s="17"/>
    </row>
    <row r="8" spans="2:10" x14ac:dyDescent="0.25">
      <c r="C8" s="178"/>
      <c r="D8" s="159">
        <f>ATIVO!$D$6</f>
        <v>2017</v>
      </c>
      <c r="E8" s="181"/>
      <c r="F8" s="159">
        <f>ATIVO!$F$6</f>
        <v>2016</v>
      </c>
      <c r="G8" s="160"/>
      <c r="H8" s="48"/>
    </row>
    <row r="9" spans="2:10" s="147" customFormat="1" x14ac:dyDescent="0.25">
      <c r="B9" s="155"/>
      <c r="C9" s="178"/>
      <c r="D9" s="182"/>
      <c r="E9" s="181"/>
      <c r="F9" s="182"/>
      <c r="G9" s="160"/>
      <c r="H9" s="48"/>
      <c r="I9" s="17"/>
    </row>
    <row r="10" spans="2:10" x14ac:dyDescent="0.25">
      <c r="B10" s="161" t="s">
        <v>31</v>
      </c>
      <c r="C10" s="47"/>
      <c r="D10" s="162">
        <v>68582671</v>
      </c>
      <c r="E10" s="47"/>
      <c r="F10" s="163">
        <v>72185520</v>
      </c>
      <c r="G10" s="164"/>
      <c r="H10" s="48"/>
    </row>
    <row r="11" spans="2:10" x14ac:dyDescent="0.25">
      <c r="B11" s="165" t="s">
        <v>32</v>
      </c>
      <c r="C11" s="47"/>
      <c r="D11" s="162">
        <v>-61102536</v>
      </c>
      <c r="E11" s="47"/>
      <c r="F11" s="163">
        <v>-62419543</v>
      </c>
      <c r="G11" s="164"/>
      <c r="H11" s="48"/>
    </row>
    <row r="12" spans="2:10" x14ac:dyDescent="0.25">
      <c r="B12" s="165" t="s">
        <v>33</v>
      </c>
      <c r="C12" s="47"/>
      <c r="D12" s="162">
        <f>D10+D11</f>
        <v>7480135</v>
      </c>
      <c r="E12" s="47"/>
      <c r="F12" s="163">
        <f>F10+F11</f>
        <v>9765977</v>
      </c>
      <c r="G12" s="164"/>
      <c r="H12" s="48"/>
      <c r="J12" s="18"/>
    </row>
    <row r="13" spans="2:10" x14ac:dyDescent="0.25">
      <c r="B13" s="166" t="s">
        <v>34</v>
      </c>
      <c r="C13" s="47"/>
      <c r="D13" s="162">
        <f>SUM(D14:D18)</f>
        <v>-19047185</v>
      </c>
      <c r="E13" s="47"/>
      <c r="F13" s="163">
        <f>SUM(F14:F18)</f>
        <v>-17569181</v>
      </c>
      <c r="G13" s="164"/>
      <c r="H13" s="48"/>
    </row>
    <row r="14" spans="2:10" x14ac:dyDescent="0.25">
      <c r="B14" s="167" t="s">
        <v>40</v>
      </c>
      <c r="C14" s="47"/>
      <c r="D14" s="168">
        <v>-19097763</v>
      </c>
      <c r="E14" s="47"/>
      <c r="F14" s="169">
        <v>-16297162</v>
      </c>
      <c r="G14" s="164"/>
      <c r="H14" s="48"/>
    </row>
    <row r="15" spans="2:10" x14ac:dyDescent="0.25">
      <c r="B15" s="167" t="s">
        <v>35</v>
      </c>
      <c r="C15" s="47"/>
      <c r="D15" s="168">
        <v>226487</v>
      </c>
      <c r="E15" s="47"/>
      <c r="F15" s="169">
        <v>233313</v>
      </c>
      <c r="G15" s="164"/>
      <c r="H15" s="48"/>
    </row>
    <row r="16" spans="2:10" x14ac:dyDescent="0.25">
      <c r="B16" s="167" t="s">
        <v>36</v>
      </c>
      <c r="C16" s="47"/>
      <c r="D16" s="168">
        <v>0</v>
      </c>
      <c r="E16" s="47"/>
      <c r="F16" s="164">
        <v>-1853231</v>
      </c>
      <c r="G16" s="164"/>
      <c r="H16" s="48"/>
    </row>
    <row r="17" spans="2:9" x14ac:dyDescent="0.25">
      <c r="B17" s="167" t="s">
        <v>37</v>
      </c>
      <c r="C17" s="47"/>
      <c r="D17" s="168">
        <v>7554</v>
      </c>
      <c r="E17" s="47"/>
      <c r="F17" s="164">
        <v>444161</v>
      </c>
      <c r="G17" s="164"/>
      <c r="H17" s="48"/>
    </row>
    <row r="18" spans="2:9" x14ac:dyDescent="0.25">
      <c r="B18" s="167" t="s">
        <v>43</v>
      </c>
      <c r="C18" s="47"/>
      <c r="D18" s="168">
        <v>-183463</v>
      </c>
      <c r="E18" s="47"/>
      <c r="F18" s="164">
        <v>-96262</v>
      </c>
      <c r="G18" s="164"/>
      <c r="H18" s="48"/>
    </row>
    <row r="19" spans="2:9" x14ac:dyDescent="0.25">
      <c r="B19" s="170" t="s">
        <v>38</v>
      </c>
      <c r="C19" s="47"/>
      <c r="D19" s="162">
        <f>D12+D13</f>
        <v>-11567050</v>
      </c>
      <c r="E19" s="47"/>
      <c r="F19" s="171">
        <f>F12+F13</f>
        <v>-7803204</v>
      </c>
      <c r="G19" s="164"/>
      <c r="H19" s="48"/>
    </row>
    <row r="20" spans="2:9" x14ac:dyDescent="0.25">
      <c r="B20" s="172" t="s">
        <v>44</v>
      </c>
      <c r="C20" s="47"/>
      <c r="D20" s="162">
        <f>SUM(D21:D22)</f>
        <v>-546124</v>
      </c>
      <c r="E20" s="47"/>
      <c r="F20" s="171">
        <f>SUM(F21:F22)</f>
        <v>1097176</v>
      </c>
      <c r="G20" s="48"/>
      <c r="H20" s="48"/>
    </row>
    <row r="21" spans="2:9" x14ac:dyDescent="0.25">
      <c r="B21" s="151" t="s">
        <v>41</v>
      </c>
      <c r="C21" s="47"/>
      <c r="D21" s="168">
        <v>876153</v>
      </c>
      <c r="E21" s="47"/>
      <c r="F21" s="49">
        <v>1934075</v>
      </c>
      <c r="G21" s="48"/>
      <c r="H21" s="48"/>
    </row>
    <row r="22" spans="2:9" x14ac:dyDescent="0.25">
      <c r="B22" s="173" t="s">
        <v>42</v>
      </c>
      <c r="C22" s="47"/>
      <c r="D22" s="168">
        <v>-1422277</v>
      </c>
      <c r="E22" s="47"/>
      <c r="F22" s="49">
        <v>-836899</v>
      </c>
      <c r="G22" s="164"/>
      <c r="H22" s="48"/>
    </row>
    <row r="23" spans="2:9" ht="18" thickBot="1" x14ac:dyDescent="0.45">
      <c r="B23" s="44" t="s">
        <v>252</v>
      </c>
      <c r="C23" s="179"/>
      <c r="D23" s="174">
        <f>D19+D20</f>
        <v>-12113174</v>
      </c>
      <c r="E23" s="171"/>
      <c r="F23" s="174">
        <f>F19+F20</f>
        <v>-6706028</v>
      </c>
      <c r="G23" s="164"/>
      <c r="H23" s="48"/>
      <c r="I23" s="128"/>
    </row>
    <row r="24" spans="2:9" x14ac:dyDescent="0.25">
      <c r="B24" s="161" t="s">
        <v>260</v>
      </c>
      <c r="C24" s="180"/>
      <c r="D24" s="175">
        <v>-0.67614446118764382</v>
      </c>
      <c r="E24" s="50"/>
      <c r="F24" s="175">
        <v>-0.41175567996045787</v>
      </c>
      <c r="G24" s="48"/>
      <c r="H24" s="48"/>
    </row>
    <row r="25" spans="2:9" ht="17.25" x14ac:dyDescent="0.4">
      <c r="B25" s="48"/>
      <c r="C25" s="143"/>
      <c r="D25" s="129"/>
      <c r="E25" s="50"/>
      <c r="F25" s="129"/>
      <c r="G25" s="48"/>
      <c r="H25" s="48"/>
      <c r="I25" s="128"/>
    </row>
    <row r="26" spans="2:9" x14ac:dyDescent="0.25">
      <c r="B26" s="48"/>
      <c r="C26" s="143"/>
      <c r="D26" s="129"/>
      <c r="E26" s="50"/>
      <c r="F26" s="129"/>
      <c r="G26" s="48"/>
      <c r="H26" s="48"/>
    </row>
    <row r="27" spans="2:9" x14ac:dyDescent="0.25">
      <c r="D27" s="41"/>
      <c r="E27" s="55"/>
      <c r="F27" s="41"/>
    </row>
    <row r="28" spans="2:9" x14ac:dyDescent="0.25">
      <c r="D28" s="41"/>
      <c r="E28" s="55"/>
      <c r="F28" s="41"/>
    </row>
    <row r="29" spans="2:9" x14ac:dyDescent="0.25">
      <c r="B29" s="153" t="s">
        <v>265</v>
      </c>
      <c r="D29" s="41"/>
      <c r="E29" s="55"/>
      <c r="F29" s="41"/>
    </row>
    <row r="30" spans="2:9" x14ac:dyDescent="0.25">
      <c r="B30" s="147" t="s">
        <v>266</v>
      </c>
      <c r="D30" s="41"/>
      <c r="E30" s="55"/>
      <c r="F30" s="41"/>
    </row>
    <row r="31" spans="2:9" x14ac:dyDescent="0.25">
      <c r="B31" s="147"/>
      <c r="D31" s="41"/>
      <c r="E31" s="55"/>
      <c r="F31" s="41"/>
    </row>
    <row r="32" spans="2:9" x14ac:dyDescent="0.25">
      <c r="B32" s="152" t="s">
        <v>267</v>
      </c>
      <c r="D32" s="41"/>
      <c r="E32" s="55"/>
      <c r="F32" s="41"/>
    </row>
    <row r="33" spans="2:6" x14ac:dyDescent="0.25">
      <c r="B33" s="147" t="s">
        <v>268</v>
      </c>
      <c r="D33" s="41"/>
      <c r="E33" s="55"/>
      <c r="F33" s="41"/>
    </row>
    <row r="34" spans="2:6" x14ac:dyDescent="0.25">
      <c r="D34" s="41"/>
      <c r="E34" s="55"/>
      <c r="F34" s="41"/>
    </row>
  </sheetData>
  <pageMargins left="0.511811024" right="0.511811024" top="0.78740157499999996" bottom="0.78740157499999996" header="0.31496062000000002" footer="0.31496062000000002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 2017</vt:lpstr>
      <vt:lpstr>ATIVO</vt:lpstr>
      <vt:lpstr>PASSIVO</vt:lpstr>
      <vt:lpstr>DRE</vt:lpstr>
    </vt:vector>
  </TitlesOfParts>
  <Company>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Cardoso</dc:creator>
  <cp:lastModifiedBy>Glacy Kelly Favaro</cp:lastModifiedBy>
  <cp:lastPrinted>2018-04-27T14:03:30Z</cp:lastPrinted>
  <dcterms:created xsi:type="dcterms:W3CDTF">2015-02-19T12:16:22Z</dcterms:created>
  <dcterms:modified xsi:type="dcterms:W3CDTF">2018-04-27T14:23:40Z</dcterms:modified>
</cp:coreProperties>
</file>